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slicers/slicer1.xml" ContentType="application/vnd.ms-excel.slicer+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3.xml" ContentType="application/vnd.openxmlformats-officedocument.drawing+xml"/>
  <Override PartName="/xl/tables/table53.xml" ContentType="application/vnd.openxmlformats-officedocument.spreadsheetml.table+xml"/>
  <Override PartName="/xl/tables/table54.xml" ContentType="application/vnd.openxmlformats-officedocument.spreadsheetml.tab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olors50.xml" ContentType="application/vnd.ms-office.chartcolorstyle+xml"/>
  <Override PartName="/xl/charts/style50.xml" ContentType="application/vnd.ms-office.chartstyle+xml"/>
  <Override PartName="/xl/charts/colors140.xml" ContentType="application/vnd.ms-office.chartcolorstyle+xml"/>
  <Override PartName="/xl/charts/style140.xml" ContentType="application/vnd.ms-office.chartstyle+xml"/>
  <Override PartName="/xl/charts/colors230.xml" ContentType="application/vnd.ms-office.chartcolorstyle+xml"/>
  <Override PartName="/xl/charts/style23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E:\3\SCRD\Documentos Jefe\"/>
    </mc:Choice>
  </mc:AlternateContent>
  <bookViews>
    <workbookView xWindow="-110" yWindow="-110" windowWidth="23260" windowHeight="12460" tabRatio="847" firstSheet="4" activeTab="7"/>
  </bookViews>
  <sheets>
    <sheet name="Menú" sheetId="1" r:id="rId1"/>
    <sheet name="Manual" sheetId="7" r:id="rId2"/>
    <sheet name="Misión y Visión" sheetId="21" r:id="rId3"/>
    <sheet name="Planeador" sheetId="5" r:id="rId4"/>
    <sheet name="Procesos y Dependencias" sheetId="11" r:id="rId5"/>
    <sheet name="Matriz Alineación 2020-2024" sheetId="26" r:id="rId6"/>
    <sheet name="Proyectos de Inversión" sheetId="28" r:id="rId7"/>
    <sheet name="Matriz de Indicadores" sheetId="30" r:id="rId8"/>
    <sheet name="Listas" sheetId="43" r:id="rId9"/>
    <sheet name="Ficha IC 1" sheetId="19" r:id="rId10"/>
    <sheet name="Ficha IC 2" sheetId="42" r:id="rId11"/>
    <sheet name="Ficha IC 3" sheetId="31" r:id="rId12"/>
    <sheet name="Ficha IC 4" sheetId="33" r:id="rId13"/>
    <sheet name="Ficha IC 5" sheetId="34" r:id="rId14"/>
    <sheet name="Ficha IC 6" sheetId="35" r:id="rId15"/>
    <sheet name="Ficha IC 7" sheetId="32" r:id="rId16"/>
    <sheet name="Ficha IC 8" sheetId="36" r:id="rId17"/>
    <sheet name="Ficha IC 9" sheetId="37" r:id="rId18"/>
    <sheet name="Ficha IC 10" sheetId="38" r:id="rId19"/>
    <sheet name="Ficha IC 11" sheetId="39" r:id="rId20"/>
    <sheet name="Tablero de Comando" sheetId="18" r:id="rId21"/>
    <sheet name="Mapa Estratégico" sheetId="20" r:id="rId22"/>
    <sheet name="Dashboard" sheetId="40" r:id="rId23"/>
    <sheet name="Data" sheetId="41" r:id="rId24"/>
  </sheets>
  <definedNames>
    <definedName name="_xlnm._FilterDatabase" localSheetId="23" hidden="1">Data!$B$2:$F$178</definedName>
    <definedName name="_xlnm._FilterDatabase" localSheetId="5" hidden="1">'Matriz Alineación 2020-2024'!$C$6:$AE$55</definedName>
    <definedName name="_xlnm._FilterDatabase" localSheetId="7" hidden="1">'Matriz de Indicadores'!$C$6:$DA$91</definedName>
    <definedName name="_xlnm._FilterDatabase" localSheetId="6" hidden="1">'Proyectos de Inversión'!$C$6:$O$55</definedName>
    <definedName name="_xlchart.v1.0" hidden="1">'Ficha IC 2'!$B$23:$B$25</definedName>
    <definedName name="_xlchart.v1.1" hidden="1">'Ficha IC 2'!$L$21</definedName>
    <definedName name="_xlchart.v1.2" hidden="1">'Ficha IC 2'!$L$23:$L$25</definedName>
    <definedName name="_xlchart.v1.3" hidden="1">'Ficha IC 6'!$L$21</definedName>
    <definedName name="_xlchart.v1.4" hidden="1">'Ficha IC 6'!$L$22:$L$27</definedName>
    <definedName name="_xlchart.v1.5" hidden="1">('Ficha IC 6'!$B$22,'Ficha IC 6'!$B$23,'Ficha IC 6'!$B$24,'Ficha IC 6'!$B$25,'Ficha IC 6'!$B$26,'Ficha IC 6'!$B$27)</definedName>
    <definedName name="_xlchart.v2.6" hidden="1">'Ficha IC 8'!$B$22:$B$26</definedName>
    <definedName name="_xlchart.v2.7" hidden="1">'Ficha IC 8'!$L$21</definedName>
    <definedName name="_xlchart.v2.8" hidden="1">'Ficha IC 8'!$L$22:$L$26</definedName>
    <definedName name="SegmentaciónDeDatos_AÑO">#N/A</definedName>
    <definedName name="SegmentaciónDeDatos_INDICADOR_COMPUESTO">#N/A</definedName>
    <definedName name="SegmentaciónDeDatos_TRIMESTRE">#N/A</definedName>
  </definedNames>
  <calcPr calcId="162913"/>
  <pivotCaches>
    <pivotCache cacheId="0" r:id="rId25"/>
  </pivotCaches>
  <extLst>
    <ext xmlns:x14="http://schemas.microsoft.com/office/spreadsheetml/2009/9/main" uri="{BBE1A952-AA13-448e-AADC-164F8A28A991}">
      <x14:slicerCaches>
        <x14:slicerCache r:id="rId26"/>
        <x14:slicerCache r:id="rId27"/>
        <x14:slicerCache r:id="rId2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4" i="18" l="1"/>
  <c r="H24" i="18"/>
  <c r="G23" i="18"/>
  <c r="H23" i="18"/>
  <c r="G22" i="18"/>
  <c r="H22" i="18"/>
  <c r="G21" i="18"/>
  <c r="H21" i="18"/>
  <c r="G20" i="18"/>
  <c r="H20" i="18"/>
  <c r="G19" i="18"/>
  <c r="H19" i="18"/>
  <c r="G18" i="18"/>
  <c r="H18" i="18"/>
  <c r="G17" i="18"/>
  <c r="H17" i="18"/>
  <c r="G16" i="18"/>
  <c r="H16" i="18"/>
  <c r="G15" i="18"/>
  <c r="H15" i="18"/>
  <c r="G14" i="18"/>
  <c r="H14" i="18"/>
  <c r="I25" i="39"/>
  <c r="I26" i="39"/>
  <c r="H25" i="39"/>
  <c r="H26" i="39"/>
  <c r="G25" i="39"/>
  <c r="G26" i="39"/>
  <c r="F25" i="39"/>
  <c r="F26" i="39"/>
  <c r="E26" i="39"/>
  <c r="E25" i="39"/>
  <c r="D26" i="39"/>
  <c r="D25" i="39"/>
  <c r="AW53" i="30"/>
  <c r="N30" i="38"/>
  <c r="N31" i="38"/>
  <c r="M30" i="38"/>
  <c r="M31" i="38"/>
  <c r="L30" i="38"/>
  <c r="L31" i="38"/>
  <c r="K30" i="38"/>
  <c r="K31" i="38"/>
  <c r="J30" i="38"/>
  <c r="J31" i="38"/>
  <c r="I31" i="38"/>
  <c r="I30" i="38"/>
  <c r="H31" i="38"/>
  <c r="H30" i="38"/>
  <c r="G31" i="38"/>
  <c r="G30" i="38"/>
  <c r="F31" i="38"/>
  <c r="F30" i="38"/>
  <c r="E31" i="38"/>
  <c r="E30" i="38"/>
  <c r="D31" i="38"/>
  <c r="D30" i="38"/>
  <c r="J26" i="37"/>
  <c r="J27" i="37"/>
  <c r="I26" i="37"/>
  <c r="I27" i="37"/>
  <c r="H26" i="37" l="1"/>
  <c r="H27" i="37"/>
  <c r="G26" i="37"/>
  <c r="G27" i="37"/>
  <c r="F27" i="37"/>
  <c r="F26" i="37"/>
  <c r="E27" i="37"/>
  <c r="E26" i="37"/>
  <c r="D27" i="37"/>
  <c r="D26" i="37"/>
  <c r="J28" i="42"/>
  <c r="J29" i="42"/>
  <c r="J30" i="42"/>
  <c r="J31" i="42"/>
  <c r="J32" i="42"/>
  <c r="J33" i="42"/>
  <c r="J34" i="42"/>
  <c r="J35" i="42"/>
  <c r="J36" i="42"/>
  <c r="I28" i="42"/>
  <c r="I29" i="42"/>
  <c r="I30" i="42"/>
  <c r="I31" i="42"/>
  <c r="I32" i="42"/>
  <c r="I33" i="42"/>
  <c r="I34" i="42"/>
  <c r="I35" i="42"/>
  <c r="I36" i="42"/>
  <c r="I27" i="42"/>
  <c r="J27" i="42"/>
  <c r="H27" i="42" l="1"/>
  <c r="H33" i="42"/>
  <c r="H34" i="42"/>
  <c r="H35" i="42"/>
  <c r="H36" i="42"/>
  <c r="I34" i="19"/>
  <c r="I35" i="19"/>
  <c r="I36" i="19"/>
  <c r="I37" i="19"/>
  <c r="L34" i="36"/>
  <c r="L35" i="36"/>
  <c r="L36" i="36"/>
  <c r="L37" i="36"/>
  <c r="L28" i="36"/>
  <c r="L29" i="36"/>
  <c r="K28" i="36"/>
  <c r="K29" i="36"/>
  <c r="J28" i="36"/>
  <c r="J29" i="36"/>
  <c r="I28" i="36"/>
  <c r="I29" i="36"/>
  <c r="H29" i="36"/>
  <c r="H28" i="36"/>
  <c r="G29" i="36"/>
  <c r="G28" i="36"/>
  <c r="F29" i="36"/>
  <c r="F28" i="36"/>
  <c r="E29" i="36"/>
  <c r="E28" i="36"/>
  <c r="D29" i="36"/>
  <c r="D28" i="36"/>
  <c r="I25" i="32"/>
  <c r="I26" i="32"/>
  <c r="H25" i="32"/>
  <c r="H26" i="32"/>
  <c r="G25" i="32"/>
  <c r="G26" i="32"/>
  <c r="F25" i="32"/>
  <c r="F26" i="32"/>
  <c r="E26" i="32"/>
  <c r="E25" i="32"/>
  <c r="D26" i="32"/>
  <c r="D25" i="32"/>
  <c r="Q29" i="35"/>
  <c r="Q30" i="35"/>
  <c r="P29" i="35"/>
  <c r="P30" i="35"/>
  <c r="O29" i="35"/>
  <c r="O30" i="35"/>
  <c r="N29" i="35"/>
  <c r="N30" i="35"/>
  <c r="M29" i="35"/>
  <c r="M30" i="35"/>
  <c r="L29" i="35"/>
  <c r="L30" i="35"/>
  <c r="K29" i="35"/>
  <c r="K30" i="35"/>
  <c r="J29" i="35"/>
  <c r="J30" i="35"/>
  <c r="I30" i="35"/>
  <c r="I29" i="35"/>
  <c r="H30" i="35"/>
  <c r="H29" i="35"/>
  <c r="G30" i="35"/>
  <c r="G29" i="35"/>
  <c r="F30" i="35"/>
  <c r="F29" i="35"/>
  <c r="E30" i="35"/>
  <c r="E29" i="35"/>
  <c r="D30" i="35"/>
  <c r="D29" i="35"/>
  <c r="O29" i="34"/>
  <c r="O30" i="34"/>
  <c r="N29" i="34"/>
  <c r="N30" i="34"/>
  <c r="M29" i="34"/>
  <c r="M30" i="34"/>
  <c r="L29" i="34"/>
  <c r="L30" i="34"/>
  <c r="K29" i="34"/>
  <c r="K30" i="34"/>
  <c r="J29" i="34"/>
  <c r="J30" i="34"/>
  <c r="I30" i="34"/>
  <c r="I29" i="34"/>
  <c r="H30" i="34"/>
  <c r="H29" i="34"/>
  <c r="G30" i="34"/>
  <c r="G29" i="34"/>
  <c r="F30" i="34"/>
  <c r="F29" i="34"/>
  <c r="E30" i="34"/>
  <c r="E29" i="34"/>
  <c r="E38" i="34"/>
  <c r="E37" i="34"/>
  <c r="E36" i="34"/>
  <c r="E35" i="34"/>
  <c r="D30" i="34"/>
  <c r="D29" i="34"/>
  <c r="O29" i="33"/>
  <c r="O30" i="33"/>
  <c r="N29" i="33" a="1"/>
  <c r="N29" i="33" s="1"/>
  <c r="N30" i="33" a="1"/>
  <c r="N30" i="33" s="1"/>
  <c r="M29" i="33"/>
  <c r="M30" i="33"/>
  <c r="L29" i="33"/>
  <c r="L30" i="33"/>
  <c r="K29" i="33"/>
  <c r="K30" i="33"/>
  <c r="J29" i="33"/>
  <c r="J30" i="33"/>
  <c r="I30" i="33"/>
  <c r="I29" i="33"/>
  <c r="H30" i="33"/>
  <c r="H29" i="33"/>
  <c r="G30" i="33"/>
  <c r="G29" i="33"/>
  <c r="F30" i="33"/>
  <c r="F29" i="33"/>
  <c r="E30" i="33"/>
  <c r="E29" i="33"/>
  <c r="D30" i="33"/>
  <c r="D29" i="33"/>
  <c r="M27" i="31"/>
  <c r="M28" i="31"/>
  <c r="L27" i="31" a="1"/>
  <c r="L27" i="31" s="1"/>
  <c r="L28" i="31" a="1"/>
  <c r="L28" i="31" s="1"/>
  <c r="K27" i="31"/>
  <c r="K28" i="31"/>
  <c r="J27" i="31"/>
  <c r="J28" i="31"/>
  <c r="I27" i="31"/>
  <c r="I28" i="31"/>
  <c r="H27" i="31"/>
  <c r="H28" i="31"/>
  <c r="G28" i="31"/>
  <c r="G27" i="31"/>
  <c r="F28" i="31"/>
  <c r="F27" i="31"/>
  <c r="E28" i="31"/>
  <c r="E27" i="31"/>
  <c r="D28" i="31"/>
  <c r="D27" i="31"/>
  <c r="L28" i="42"/>
  <c r="K27" i="42" a="1"/>
  <c r="K27" i="42" s="1"/>
  <c r="K28" i="42" a="1"/>
  <c r="K28" i="42" s="1"/>
  <c r="H28" i="42"/>
  <c r="G28" i="42"/>
  <c r="G27" i="42"/>
  <c r="F28" i="42"/>
  <c r="F27" i="42"/>
  <c r="E28" i="42"/>
  <c r="E27" i="42"/>
  <c r="D28" i="42"/>
  <c r="D27" i="42"/>
  <c r="L28" i="19"/>
  <c r="L29" i="19"/>
  <c r="K28" i="19" a="1"/>
  <c r="K28" i="19" s="1"/>
  <c r="K29" i="19" a="1"/>
  <c r="K29" i="19" s="1"/>
  <c r="J28" i="19"/>
  <c r="J29" i="19"/>
  <c r="I28" i="19"/>
  <c r="I29" i="19"/>
  <c r="H29" i="19"/>
  <c r="H28" i="19"/>
  <c r="G28" i="19"/>
  <c r="F28" i="19"/>
  <c r="G29" i="19"/>
  <c r="F29" i="19"/>
  <c r="E29" i="19"/>
  <c r="E28" i="19"/>
  <c r="D29" i="19"/>
  <c r="D28" i="19"/>
  <c r="L27" i="42" l="1"/>
  <c r="AR8" i="30"/>
  <c r="AS8" i="30" s="1"/>
  <c r="AV8" i="30"/>
  <c r="AW8" i="30" s="1"/>
  <c r="AZ8" i="30"/>
  <c r="BA8" i="30" s="1"/>
  <c r="BD8" i="30"/>
  <c r="BE8" i="30" s="1"/>
  <c r="BH8" i="30"/>
  <c r="BI8" i="30"/>
  <c r="BL8" i="30"/>
  <c r="BM8" i="30"/>
  <c r="BP8" i="30"/>
  <c r="BQ8" i="30" s="1"/>
  <c r="BT8" i="30"/>
  <c r="BU8" i="30" s="1"/>
  <c r="AR9" i="30"/>
  <c r="AS9" i="30" s="1"/>
  <c r="AV9" i="30"/>
  <c r="AW9" i="30"/>
  <c r="AZ9" i="30"/>
  <c r="BA9" i="30" s="1"/>
  <c r="BD9" i="30"/>
  <c r="BE9" i="30" s="1"/>
  <c r="BH9" i="30"/>
  <c r="BI9" i="30" s="1"/>
  <c r="BL9" i="30"/>
  <c r="BM9" i="30"/>
  <c r="BP9" i="30"/>
  <c r="BQ9" i="30"/>
  <c r="BT9" i="30"/>
  <c r="BU9" i="30" s="1"/>
  <c r="AR10" i="30"/>
  <c r="AS10" i="30" s="1"/>
  <c r="AV10" i="30"/>
  <c r="AW10" i="30" s="1"/>
  <c r="AZ10" i="30"/>
  <c r="BA10" i="30"/>
  <c r="BD10" i="30"/>
  <c r="BE10" i="30" s="1"/>
  <c r="BH10" i="30"/>
  <c r="BI10" i="30" s="1"/>
  <c r="BL10" i="30"/>
  <c r="BM10" i="30"/>
  <c r="BP10" i="30"/>
  <c r="BQ10" i="30"/>
  <c r="BT10" i="30"/>
  <c r="BU10" i="30" s="1"/>
  <c r="AR11" i="30"/>
  <c r="AS11" i="30"/>
  <c r="AV11" i="30"/>
  <c r="AW11" i="30" s="1"/>
  <c r="AZ11" i="30"/>
  <c r="BA11" i="30" s="1"/>
  <c r="BD11" i="30"/>
  <c r="BE11" i="30" s="1"/>
  <c r="BH11" i="30"/>
  <c r="BI11" i="30"/>
  <c r="BL11" i="30"/>
  <c r="BM11" i="30" s="1"/>
  <c r="BP11" i="30"/>
  <c r="BQ11" i="30"/>
  <c r="BT11" i="30"/>
  <c r="BU11" i="30" s="1"/>
  <c r="AR12" i="30"/>
  <c r="AS12" i="30"/>
  <c r="AV12" i="30"/>
  <c r="AW12" i="30"/>
  <c r="AZ12" i="30"/>
  <c r="BA12" i="30" s="1"/>
  <c r="BD12" i="30"/>
  <c r="BE12" i="30" s="1"/>
  <c r="BH12" i="30"/>
  <c r="BI12" i="30"/>
  <c r="BL12" i="30"/>
  <c r="BM12" i="30"/>
  <c r="BP12" i="30"/>
  <c r="BQ12" i="30" s="1"/>
  <c r="BT12" i="30"/>
  <c r="BU12" i="30" s="1"/>
  <c r="AR13" i="30"/>
  <c r="AS13" i="30" s="1"/>
  <c r="AV13" i="30"/>
  <c r="AW13" i="30"/>
  <c r="AZ13" i="30"/>
  <c r="BA13" i="30"/>
  <c r="BD13" i="30"/>
  <c r="BE13" i="30" s="1"/>
  <c r="BH13" i="30"/>
  <c r="BI13" i="30"/>
  <c r="BL13" i="30"/>
  <c r="BM13" i="30"/>
  <c r="BP13" i="30"/>
  <c r="BQ13" i="30"/>
  <c r="BT13" i="30"/>
  <c r="BU13" i="30" s="1"/>
  <c r="AR14" i="30"/>
  <c r="AS14" i="30" s="1"/>
  <c r="AV14" i="30"/>
  <c r="AW14" i="30" s="1"/>
  <c r="AZ14" i="30"/>
  <c r="BA14" i="30"/>
  <c r="BD14" i="30"/>
  <c r="BE14" i="30" s="1"/>
  <c r="BH14" i="30"/>
  <c r="BI14" i="30" s="1"/>
  <c r="BL14" i="30"/>
  <c r="BM14" i="30"/>
  <c r="BP14" i="30"/>
  <c r="BQ14" i="30"/>
  <c r="BT14" i="30"/>
  <c r="BU14" i="30" s="1"/>
  <c r="AR15" i="30"/>
  <c r="AS15" i="30"/>
  <c r="AV15" i="30"/>
  <c r="AW15" i="30" s="1"/>
  <c r="AZ15" i="30"/>
  <c r="BA15" i="30" s="1"/>
  <c r="BD15" i="30"/>
  <c r="BE15" i="30" s="1"/>
  <c r="BH15" i="30"/>
  <c r="BI15" i="30"/>
  <c r="BL15" i="30"/>
  <c r="BM15" i="30" s="1"/>
  <c r="BP15" i="30"/>
  <c r="BQ15" i="30"/>
  <c r="BT15" i="30"/>
  <c r="BU15" i="30" s="1"/>
  <c r="AR16" i="30"/>
  <c r="AS16" i="30"/>
  <c r="AV16" i="30"/>
  <c r="AW16" i="30"/>
  <c r="AZ16" i="30"/>
  <c r="BA16" i="30" s="1"/>
  <c r="BD16" i="30"/>
  <c r="BE16" i="30" s="1"/>
  <c r="BH16" i="30"/>
  <c r="BI16" i="30"/>
  <c r="BL16" i="30"/>
  <c r="BM16" i="30"/>
  <c r="BP16" i="30"/>
  <c r="BQ16" i="30" s="1"/>
  <c r="BT16" i="30"/>
  <c r="BU16" i="30" s="1"/>
  <c r="AR17" i="30"/>
  <c r="AS17" i="30" s="1"/>
  <c r="AV17" i="30"/>
  <c r="AW17" i="30"/>
  <c r="AZ17" i="30"/>
  <c r="BA17" i="30"/>
  <c r="BD17" i="30"/>
  <c r="BE17" i="30" s="1"/>
  <c r="BH17" i="30"/>
  <c r="BI17" i="30"/>
  <c r="BL17" i="30"/>
  <c r="BM17" i="30"/>
  <c r="BP17" i="30"/>
  <c r="BQ17" i="30"/>
  <c r="BT17" i="30"/>
  <c r="BU17" i="30" s="1"/>
  <c r="AR18" i="30"/>
  <c r="AS18" i="30" s="1"/>
  <c r="AV18" i="30"/>
  <c r="AW18" i="30" s="1"/>
  <c r="AZ18" i="30"/>
  <c r="BA18" i="30"/>
  <c r="BD18" i="30"/>
  <c r="BE18" i="30" s="1"/>
  <c r="BH18" i="30"/>
  <c r="BI18" i="30" s="1"/>
  <c r="BL18" i="30"/>
  <c r="BM18" i="30"/>
  <c r="BP18" i="30"/>
  <c r="BQ18" i="30"/>
  <c r="BT18" i="30"/>
  <c r="BU18" i="30" s="1"/>
  <c r="AR19" i="30"/>
  <c r="AS19" i="30"/>
  <c r="AV19" i="30"/>
  <c r="AW19" i="30" s="1"/>
  <c r="AZ19" i="30"/>
  <c r="BA19" i="30" s="1"/>
  <c r="BD19" i="30"/>
  <c r="BE19" i="30" s="1"/>
  <c r="BH19" i="30"/>
  <c r="BI19" i="30"/>
  <c r="BL19" i="30"/>
  <c r="BM19" i="30" s="1"/>
  <c r="BP19" i="30"/>
  <c r="BQ19" i="30"/>
  <c r="BT19" i="30"/>
  <c r="BU19" i="30" s="1"/>
  <c r="AR20" i="30"/>
  <c r="AS20" i="30"/>
  <c r="AV20" i="30"/>
  <c r="AW20" i="30"/>
  <c r="AZ20" i="30"/>
  <c r="BA20" i="30" s="1"/>
  <c r="BD20" i="30"/>
  <c r="BE20" i="30" s="1"/>
  <c r="BH20" i="30"/>
  <c r="BI20" i="30"/>
  <c r="BL20" i="30"/>
  <c r="BM20" i="30"/>
  <c r="BP20" i="30"/>
  <c r="BQ20" i="30" s="1"/>
  <c r="BT20" i="30"/>
  <c r="BU20" i="30" s="1"/>
  <c r="AR21" i="30"/>
  <c r="AS21" i="30" s="1"/>
  <c r="AV21" i="30"/>
  <c r="AW21" i="30"/>
  <c r="AZ21" i="30"/>
  <c r="BA21" i="30"/>
  <c r="BD21" i="30"/>
  <c r="BE21" i="30" s="1"/>
  <c r="BH21" i="30"/>
  <c r="BI21" i="30"/>
  <c r="BL21" i="30"/>
  <c r="BM21" i="30"/>
  <c r="BP21" i="30"/>
  <c r="BQ21" i="30"/>
  <c r="BT21" i="30"/>
  <c r="BU21" i="30" s="1"/>
  <c r="AR22" i="30"/>
  <c r="AS22" i="30" s="1"/>
  <c r="AV22" i="30"/>
  <c r="AW22" i="30" s="1"/>
  <c r="AZ22" i="30"/>
  <c r="BA22" i="30"/>
  <c r="BD22" i="30"/>
  <c r="BE22" i="30" s="1"/>
  <c r="BH22" i="30"/>
  <c r="BI22" i="30" s="1"/>
  <c r="BL22" i="30"/>
  <c r="BM22" i="30"/>
  <c r="BP22" i="30"/>
  <c r="BQ22" i="30"/>
  <c r="BT22" i="30"/>
  <c r="BU22" i="30" s="1"/>
  <c r="AR23" i="30"/>
  <c r="AS23" i="30"/>
  <c r="AV23" i="30"/>
  <c r="AW23" i="30" s="1"/>
  <c r="AZ23" i="30"/>
  <c r="BA23" i="30" s="1"/>
  <c r="BD23" i="30"/>
  <c r="BE23" i="30" s="1"/>
  <c r="BH23" i="30"/>
  <c r="BI23" i="30"/>
  <c r="BL23" i="30"/>
  <c r="BM23" i="30" s="1"/>
  <c r="BP23" i="30"/>
  <c r="BQ23" i="30"/>
  <c r="BT23" i="30"/>
  <c r="BU23" i="30" s="1"/>
  <c r="AR24" i="30"/>
  <c r="AS24" i="30"/>
  <c r="AV24" i="30"/>
  <c r="AW24" i="30"/>
  <c r="AZ24" i="30"/>
  <c r="BA24" i="30" s="1"/>
  <c r="BD24" i="30"/>
  <c r="BE24" i="30" s="1"/>
  <c r="BH24" i="30"/>
  <c r="BI24" i="30"/>
  <c r="BL24" i="30"/>
  <c r="BM24" i="30"/>
  <c r="BP24" i="30"/>
  <c r="BQ24" i="30" s="1"/>
  <c r="BT24" i="30"/>
  <c r="BU24" i="30" s="1"/>
  <c r="AR25" i="30"/>
  <c r="AS25" i="30" s="1"/>
  <c r="AV25" i="30"/>
  <c r="AW25" i="30"/>
  <c r="AZ25" i="30"/>
  <c r="BA25" i="30"/>
  <c r="BD25" i="30"/>
  <c r="BE25" i="30" s="1"/>
  <c r="BH25" i="30"/>
  <c r="BI25" i="30"/>
  <c r="BL25" i="30"/>
  <c r="BM25" i="30"/>
  <c r="BP25" i="30"/>
  <c r="BQ25" i="30"/>
  <c r="BT25" i="30"/>
  <c r="BU25" i="30" s="1"/>
  <c r="AR26" i="30"/>
  <c r="AS26" i="30" s="1"/>
  <c r="AV26" i="30"/>
  <c r="AW26" i="30" s="1"/>
  <c r="AZ26" i="30"/>
  <c r="BA26" i="30"/>
  <c r="BD26" i="30"/>
  <c r="BE26" i="30" s="1"/>
  <c r="BH26" i="30"/>
  <c r="BI26" i="30" s="1"/>
  <c r="BL26" i="30"/>
  <c r="BM26" i="30"/>
  <c r="BP26" i="30"/>
  <c r="BQ26" i="30"/>
  <c r="BT26" i="30"/>
  <c r="BU26" i="30" s="1"/>
  <c r="AR27" i="30"/>
  <c r="AS27" i="30"/>
  <c r="AV27" i="30"/>
  <c r="AW27" i="30" s="1"/>
  <c r="AZ27" i="30"/>
  <c r="BA27" i="30" s="1"/>
  <c r="BD27" i="30"/>
  <c r="BE27" i="30" s="1"/>
  <c r="BH27" i="30"/>
  <c r="BI27" i="30"/>
  <c r="BL27" i="30"/>
  <c r="BM27" i="30" s="1"/>
  <c r="BP27" i="30"/>
  <c r="BQ27" i="30"/>
  <c r="BT27" i="30"/>
  <c r="BU27" i="30" s="1"/>
  <c r="AR28" i="30"/>
  <c r="AS28" i="30"/>
  <c r="AV28" i="30"/>
  <c r="AW28" i="30"/>
  <c r="AZ28" i="30"/>
  <c r="BA28" i="30" s="1"/>
  <c r="BD28" i="30"/>
  <c r="BE28" i="30" s="1"/>
  <c r="BH28" i="30"/>
  <c r="BI28" i="30"/>
  <c r="BL28" i="30"/>
  <c r="BM28" i="30"/>
  <c r="BP28" i="30"/>
  <c r="BQ28" i="30" s="1"/>
  <c r="BT28" i="30"/>
  <c r="BU28" i="30" s="1"/>
  <c r="AR29" i="30"/>
  <c r="AS29" i="30" s="1"/>
  <c r="AV29" i="30"/>
  <c r="AW29" i="30"/>
  <c r="AZ29" i="30"/>
  <c r="BA29" i="30"/>
  <c r="BD29" i="30"/>
  <c r="BE29" i="30" s="1"/>
  <c r="BH29" i="30"/>
  <c r="BI29" i="30"/>
  <c r="BL29" i="30"/>
  <c r="BM29" i="30"/>
  <c r="BP29" i="30"/>
  <c r="BQ29" i="30"/>
  <c r="BT29" i="30"/>
  <c r="BU29" i="30" s="1"/>
  <c r="AR30" i="30"/>
  <c r="AS30" i="30" s="1"/>
  <c r="AV30" i="30"/>
  <c r="AW30" i="30" s="1"/>
  <c r="AZ30" i="30"/>
  <c r="BA30" i="30"/>
  <c r="BD30" i="30"/>
  <c r="BE30" i="30" s="1"/>
  <c r="BH30" i="30"/>
  <c r="BI30" i="30" s="1"/>
  <c r="BL30" i="30"/>
  <c r="BM30" i="30"/>
  <c r="BP30" i="30"/>
  <c r="BQ30" i="30"/>
  <c r="BT30" i="30"/>
  <c r="BU30" i="30" s="1"/>
  <c r="AR31" i="30"/>
  <c r="AS31" i="30"/>
  <c r="AV31" i="30"/>
  <c r="AW31" i="30" s="1"/>
  <c r="AZ31" i="30"/>
  <c r="BA31" i="30" s="1"/>
  <c r="BD31" i="30"/>
  <c r="BE31" i="30" s="1"/>
  <c r="BH31" i="30"/>
  <c r="BI31" i="30"/>
  <c r="BL31" i="30"/>
  <c r="BM31" i="30" s="1"/>
  <c r="BP31" i="30"/>
  <c r="BQ31" i="30"/>
  <c r="BT31" i="30"/>
  <c r="BU31" i="30" s="1"/>
  <c r="AR32" i="30"/>
  <c r="AS32" i="30"/>
  <c r="AV32" i="30"/>
  <c r="AW32" i="30"/>
  <c r="AZ32" i="30"/>
  <c r="BA32" i="30" s="1"/>
  <c r="BD32" i="30"/>
  <c r="BE32" i="30" s="1"/>
  <c r="BH32" i="30"/>
  <c r="BI32" i="30"/>
  <c r="BL32" i="30"/>
  <c r="BM32" i="30"/>
  <c r="BP32" i="30"/>
  <c r="BQ32" i="30" s="1"/>
  <c r="BT32" i="30"/>
  <c r="BU32" i="30" s="1"/>
  <c r="AR33" i="30"/>
  <c r="AS33" i="30" s="1"/>
  <c r="AV33" i="30"/>
  <c r="AW33" i="30"/>
  <c r="AZ33" i="30"/>
  <c r="BA33" i="30"/>
  <c r="BD33" i="30"/>
  <c r="BE33" i="30" s="1"/>
  <c r="BH33" i="30"/>
  <c r="BI33" i="30"/>
  <c r="BL33" i="30"/>
  <c r="BM33" i="30"/>
  <c r="BP33" i="30"/>
  <c r="BQ33" i="30"/>
  <c r="BT33" i="30"/>
  <c r="BU33" i="30" s="1"/>
  <c r="AR34" i="30"/>
  <c r="AS34" i="30" s="1"/>
  <c r="AV34" i="30"/>
  <c r="AW34" i="30" s="1"/>
  <c r="AZ34" i="30"/>
  <c r="BA34" i="30"/>
  <c r="BD34" i="30"/>
  <c r="BE34" i="30" s="1"/>
  <c r="BH34" i="30"/>
  <c r="BI34" i="30" s="1"/>
  <c r="BL34" i="30"/>
  <c r="BM34" i="30"/>
  <c r="BP34" i="30"/>
  <c r="BQ34" i="30"/>
  <c r="BT34" i="30"/>
  <c r="BU34" i="30" s="1"/>
  <c r="AR35" i="30"/>
  <c r="AS35" i="30"/>
  <c r="AV35" i="30"/>
  <c r="AW35" i="30" s="1"/>
  <c r="AZ35" i="30"/>
  <c r="BA35" i="30" s="1"/>
  <c r="BD35" i="30"/>
  <c r="BE35" i="30" s="1"/>
  <c r="BH35" i="30"/>
  <c r="BI35" i="30"/>
  <c r="BL35" i="30"/>
  <c r="BM35" i="30" s="1"/>
  <c r="BP35" i="30"/>
  <c r="BQ35" i="30"/>
  <c r="BT35" i="30"/>
  <c r="BU35" i="30" s="1"/>
  <c r="AR36" i="30"/>
  <c r="AS36" i="30"/>
  <c r="AV36" i="30"/>
  <c r="AW36" i="30"/>
  <c r="AZ36" i="30"/>
  <c r="BA36" i="30" s="1"/>
  <c r="BD36" i="30"/>
  <c r="BE36" i="30" s="1"/>
  <c r="BH36" i="30"/>
  <c r="BI36" i="30"/>
  <c r="BL36" i="30"/>
  <c r="BM36" i="30"/>
  <c r="BP36" i="30"/>
  <c r="BQ36" i="30" s="1"/>
  <c r="BT36" i="30"/>
  <c r="BU36" i="30" s="1"/>
  <c r="AR37" i="30"/>
  <c r="AS37" i="30" s="1"/>
  <c r="AV37" i="30"/>
  <c r="AW37" i="30"/>
  <c r="AZ37" i="30"/>
  <c r="BA37" i="30"/>
  <c r="BD37" i="30"/>
  <c r="BE37" i="30" s="1"/>
  <c r="BH37" i="30"/>
  <c r="BI37" i="30"/>
  <c r="BL37" i="30"/>
  <c r="BM37" i="30"/>
  <c r="BP37" i="30"/>
  <c r="BQ37" i="30"/>
  <c r="BT37" i="30"/>
  <c r="BU37" i="30" s="1"/>
  <c r="AR38" i="30"/>
  <c r="AS38" i="30" s="1"/>
  <c r="AV38" i="30"/>
  <c r="AW38" i="30" s="1"/>
  <c r="AZ38" i="30"/>
  <c r="BA38" i="30"/>
  <c r="BD38" i="30"/>
  <c r="BE38" i="30" s="1"/>
  <c r="BH38" i="30"/>
  <c r="BI38" i="30" s="1"/>
  <c r="BL38" i="30"/>
  <c r="BM38" i="30"/>
  <c r="BP38" i="30"/>
  <c r="BQ38" i="30"/>
  <c r="BT38" i="30"/>
  <c r="BU38" i="30" s="1"/>
  <c r="AR39" i="30"/>
  <c r="AS39" i="30"/>
  <c r="AV39" i="30"/>
  <c r="AW39" i="30" s="1"/>
  <c r="AZ39" i="30"/>
  <c r="BA39" i="30" s="1"/>
  <c r="BD39" i="30"/>
  <c r="BE39" i="30" s="1"/>
  <c r="BH39" i="30"/>
  <c r="BI39" i="30"/>
  <c r="BL39" i="30"/>
  <c r="BM39" i="30" s="1"/>
  <c r="BP39" i="30"/>
  <c r="BQ39" i="30"/>
  <c r="BT39" i="30"/>
  <c r="BU39" i="30" s="1"/>
  <c r="AR40" i="30"/>
  <c r="AS40" i="30"/>
  <c r="AV40" i="30"/>
  <c r="AW40" i="30"/>
  <c r="AZ40" i="30"/>
  <c r="BA40" i="30" s="1"/>
  <c r="BD40" i="30"/>
  <c r="BE40" i="30" s="1"/>
  <c r="BH40" i="30"/>
  <c r="BI40" i="30"/>
  <c r="BL40" i="30"/>
  <c r="BM40" i="30"/>
  <c r="BP40" i="30"/>
  <c r="BQ40" i="30" s="1"/>
  <c r="BT40" i="30"/>
  <c r="BU40" i="30" s="1"/>
  <c r="AR41" i="30"/>
  <c r="AS41" i="30" s="1"/>
  <c r="AV41" i="30"/>
  <c r="AW41" i="30"/>
  <c r="AZ41" i="30"/>
  <c r="BA41" i="30"/>
  <c r="BD41" i="30"/>
  <c r="BE41" i="30" s="1"/>
  <c r="BH41" i="30"/>
  <c r="BI41" i="30"/>
  <c r="BL41" i="30"/>
  <c r="BM41" i="30"/>
  <c r="BP41" i="30"/>
  <c r="BQ41" i="30"/>
  <c r="BT41" i="30"/>
  <c r="BU41" i="30" s="1"/>
  <c r="AR42" i="30"/>
  <c r="AS42" i="30" s="1"/>
  <c r="AV42" i="30"/>
  <c r="AW42" i="30" s="1"/>
  <c r="AZ42" i="30"/>
  <c r="BA42" i="30"/>
  <c r="BD42" i="30"/>
  <c r="BE42" i="30" s="1"/>
  <c r="BH42" i="30"/>
  <c r="BI42" i="30" s="1"/>
  <c r="BL42" i="30"/>
  <c r="BM42" i="30"/>
  <c r="BP42" i="30"/>
  <c r="BQ42" i="30"/>
  <c r="BT42" i="30"/>
  <c r="BU42" i="30" s="1"/>
  <c r="AR43" i="30"/>
  <c r="AS43" i="30"/>
  <c r="AV43" i="30"/>
  <c r="AW43" i="30" s="1"/>
  <c r="AZ43" i="30"/>
  <c r="BA43" i="30" s="1"/>
  <c r="BD43" i="30"/>
  <c r="BE43" i="30" s="1"/>
  <c r="BH43" i="30"/>
  <c r="BI43" i="30"/>
  <c r="BL43" i="30"/>
  <c r="BM43" i="30" s="1"/>
  <c r="BP43" i="30"/>
  <c r="BQ43" i="30"/>
  <c r="BT43" i="30"/>
  <c r="BU43" i="30" s="1"/>
  <c r="AR44" i="30"/>
  <c r="AS44" i="30"/>
  <c r="AV44" i="30"/>
  <c r="AW44" i="30"/>
  <c r="AZ44" i="30"/>
  <c r="BA44" i="30" s="1"/>
  <c r="BD44" i="30"/>
  <c r="BE44" i="30" s="1"/>
  <c r="BH44" i="30"/>
  <c r="BI44" i="30"/>
  <c r="BL44" i="30"/>
  <c r="BM44" i="30"/>
  <c r="BP44" i="30"/>
  <c r="BQ44" i="30" s="1"/>
  <c r="BT44" i="30"/>
  <c r="BU44" i="30" s="1"/>
  <c r="AR45" i="30"/>
  <c r="AS45" i="30" s="1"/>
  <c r="AV45" i="30"/>
  <c r="AW45" i="30"/>
  <c r="AZ45" i="30"/>
  <c r="BA45" i="30"/>
  <c r="BD45" i="30"/>
  <c r="BE45" i="30" s="1"/>
  <c r="BH45" i="30"/>
  <c r="BI45" i="30"/>
  <c r="BL45" i="30"/>
  <c r="BM45" i="30"/>
  <c r="BP45" i="30"/>
  <c r="BQ45" i="30"/>
  <c r="BT45" i="30"/>
  <c r="BU45" i="30" s="1"/>
  <c r="AR46" i="30"/>
  <c r="AS46" i="30" s="1"/>
  <c r="AV46" i="30"/>
  <c r="AW46" i="30" s="1"/>
  <c r="AZ46" i="30"/>
  <c r="BA46" i="30"/>
  <c r="BD46" i="30"/>
  <c r="BE46" i="30" s="1"/>
  <c r="BH46" i="30"/>
  <c r="BI46" i="30" s="1"/>
  <c r="BL46" i="30"/>
  <c r="BM46" i="30"/>
  <c r="BP46" i="30"/>
  <c r="BQ46" i="30"/>
  <c r="BT46" i="30"/>
  <c r="BU46" i="30" s="1"/>
  <c r="AR47" i="30"/>
  <c r="AS47" i="30"/>
  <c r="AV47" i="30"/>
  <c r="AW47" i="30" s="1"/>
  <c r="AZ47" i="30"/>
  <c r="BA47" i="30" s="1"/>
  <c r="BD47" i="30"/>
  <c r="BE47" i="30" s="1"/>
  <c r="BH47" i="30"/>
  <c r="BI47" i="30"/>
  <c r="BL47" i="30"/>
  <c r="BM47" i="30" s="1"/>
  <c r="BP47" i="30"/>
  <c r="BQ47" i="30"/>
  <c r="BT47" i="30"/>
  <c r="BU47" i="30" s="1"/>
  <c r="AR48" i="30"/>
  <c r="AS48" i="30"/>
  <c r="AV48" i="30"/>
  <c r="AW48" i="30"/>
  <c r="AZ48" i="30"/>
  <c r="BA48" i="30" s="1"/>
  <c r="BD48" i="30"/>
  <c r="BE48" i="30" s="1"/>
  <c r="BH48" i="30"/>
  <c r="BI48" i="30"/>
  <c r="BL48" i="30"/>
  <c r="BM48" i="30"/>
  <c r="BP48" i="30"/>
  <c r="BQ48" i="30" s="1"/>
  <c r="BT48" i="30"/>
  <c r="BU48" i="30" s="1"/>
  <c r="AR49" i="30"/>
  <c r="AS49" i="30" s="1"/>
  <c r="AV49" i="30"/>
  <c r="AW49" i="30"/>
  <c r="AZ49" i="30"/>
  <c r="BA49" i="30"/>
  <c r="BD49" i="30"/>
  <c r="BE49" i="30" s="1"/>
  <c r="BH49" i="30"/>
  <c r="BI49" i="30"/>
  <c r="BL49" i="30"/>
  <c r="BM49" i="30"/>
  <c r="BP49" i="30"/>
  <c r="BQ49" i="30"/>
  <c r="BT49" i="30"/>
  <c r="BU49" i="30" s="1"/>
  <c r="AR50" i="30"/>
  <c r="AS50" i="30" s="1"/>
  <c r="AV50" i="30"/>
  <c r="AW50" i="30" s="1"/>
  <c r="AZ50" i="30"/>
  <c r="BA50" i="30"/>
  <c r="BD50" i="30"/>
  <c r="BE50" i="30" s="1"/>
  <c r="BH50" i="30"/>
  <c r="BI50" i="30" s="1"/>
  <c r="BL50" i="30"/>
  <c r="BM50" i="30"/>
  <c r="BP50" i="30"/>
  <c r="BQ50" i="30"/>
  <c r="BT50" i="30"/>
  <c r="BU50" i="30"/>
  <c r="AR51" i="30"/>
  <c r="AS51" i="30" s="1"/>
  <c r="AV51" i="30"/>
  <c r="AW51" i="30"/>
  <c r="AZ51" i="30"/>
  <c r="BA51" i="30"/>
  <c r="BD51" i="30"/>
  <c r="BE51" i="30"/>
  <c r="BH51" i="30"/>
  <c r="BI51" i="30" s="1"/>
  <c r="BL51" i="30"/>
  <c r="BM51" i="30"/>
  <c r="BP51" i="30"/>
  <c r="BQ51" i="30"/>
  <c r="BT51" i="30"/>
  <c r="BU51" i="30"/>
  <c r="AR52" i="30"/>
  <c r="AS52" i="30" s="1"/>
  <c r="AV52" i="30"/>
  <c r="AW52" i="30"/>
  <c r="AZ52" i="30"/>
  <c r="BA52" i="30"/>
  <c r="BD52" i="30"/>
  <c r="BE52" i="30"/>
  <c r="BH52" i="30"/>
  <c r="BI52" i="30" s="1"/>
  <c r="BL52" i="30"/>
  <c r="BM52" i="30"/>
  <c r="BP52" i="30"/>
  <c r="BQ52" i="30"/>
  <c r="BT52" i="30"/>
  <c r="BU52" i="30"/>
  <c r="AR53" i="30"/>
  <c r="AS53" i="30" s="1"/>
  <c r="AZ53" i="30"/>
  <c r="BA53" i="30"/>
  <c r="BD53" i="30"/>
  <c r="BE53" i="30"/>
  <c r="BH53" i="30"/>
  <c r="BI53" i="30" s="1"/>
  <c r="BL53" i="30"/>
  <c r="BM53" i="30" s="1"/>
  <c r="BP53" i="30"/>
  <c r="BQ53" i="30"/>
  <c r="BT53" i="30"/>
  <c r="BU53" i="30"/>
  <c r="AR54" i="30"/>
  <c r="AS54" i="30" s="1"/>
  <c r="AV54" i="30"/>
  <c r="AW54" i="30" s="1"/>
  <c r="AZ54" i="30"/>
  <c r="BA54" i="30"/>
  <c r="BD54" i="30"/>
  <c r="BE54" i="30"/>
  <c r="BH54" i="30"/>
  <c r="BI54" i="30" s="1"/>
  <c r="BL54" i="30"/>
  <c r="BM54" i="30" s="1"/>
  <c r="BP54" i="30"/>
  <c r="BQ54" i="30"/>
  <c r="BT54" i="30"/>
  <c r="BU54" i="30"/>
  <c r="AR55" i="30"/>
  <c r="AS55" i="30" s="1"/>
  <c r="AV55" i="30"/>
  <c r="AW55" i="30" s="1"/>
  <c r="AZ55" i="30"/>
  <c r="BA55" i="30"/>
  <c r="BD55" i="30"/>
  <c r="BE55" i="30"/>
  <c r="BH55" i="30"/>
  <c r="BI55" i="30" s="1"/>
  <c r="BL55" i="30"/>
  <c r="BM55" i="30" s="1"/>
  <c r="BP55" i="30"/>
  <c r="BQ55" i="30"/>
  <c r="BT55" i="30"/>
  <c r="BU55" i="30"/>
  <c r="AR56" i="30"/>
  <c r="AS56" i="30" s="1"/>
  <c r="AV56" i="30"/>
  <c r="AW56" i="30"/>
  <c r="AZ56" i="30"/>
  <c r="BA56" i="30"/>
  <c r="BD56" i="30"/>
  <c r="BE56" i="30"/>
  <c r="BH56" i="30"/>
  <c r="BI56" i="30" s="1"/>
  <c r="BL56" i="30"/>
  <c r="BM56" i="30"/>
  <c r="BP56" i="30"/>
  <c r="BQ56" i="30"/>
  <c r="BT56" i="30"/>
  <c r="BU56" i="30"/>
  <c r="AR57" i="30"/>
  <c r="AS57" i="30" s="1"/>
  <c r="AV57" i="30"/>
  <c r="AW57" i="30" s="1"/>
  <c r="AZ57" i="30"/>
  <c r="BA57" i="30"/>
  <c r="BD57" i="30"/>
  <c r="BE57" i="30"/>
  <c r="BH57" i="30"/>
  <c r="BI57" i="30" s="1"/>
  <c r="BL57" i="30"/>
  <c r="BM57" i="30"/>
  <c r="BP57" i="30"/>
  <c r="BQ57" i="30"/>
  <c r="BT57" i="30"/>
  <c r="BU57" i="30"/>
  <c r="AO9" i="30" l="1"/>
  <c r="AO10" i="30"/>
  <c r="AO11" i="30"/>
  <c r="AO12" i="30"/>
  <c r="AO13" i="30"/>
  <c r="AO14" i="30"/>
  <c r="AO15" i="30"/>
  <c r="AO16" i="30"/>
  <c r="AO17" i="30"/>
  <c r="AO18" i="30"/>
  <c r="AO19" i="30"/>
  <c r="AO20" i="30"/>
  <c r="AO21" i="30"/>
  <c r="AO22" i="30"/>
  <c r="AO23" i="30"/>
  <c r="AO24" i="30"/>
  <c r="AO25" i="30"/>
  <c r="AO26" i="30"/>
  <c r="AO27" i="30"/>
  <c r="AO28" i="30"/>
  <c r="AO29" i="30"/>
  <c r="AO30" i="30"/>
  <c r="AO31" i="30"/>
  <c r="AO32" i="30"/>
  <c r="AO33" i="30"/>
  <c r="AO34" i="30"/>
  <c r="AO35" i="30"/>
  <c r="AO36" i="30"/>
  <c r="AO37" i="30"/>
  <c r="AO38" i="30"/>
  <c r="AO39" i="30"/>
  <c r="AO40" i="30"/>
  <c r="AO41" i="30"/>
  <c r="AO42" i="30"/>
  <c r="AO43" i="30"/>
  <c r="AO44" i="30"/>
  <c r="AO45" i="30"/>
  <c r="AO46" i="30"/>
  <c r="AO47" i="30"/>
  <c r="AO48" i="30"/>
  <c r="AO49" i="30"/>
  <c r="AO50" i="30"/>
  <c r="AO51" i="30"/>
  <c r="AO52" i="30"/>
  <c r="AO53" i="30"/>
  <c r="AO54" i="30"/>
  <c r="AO55" i="30"/>
  <c r="AO56" i="30"/>
  <c r="AO57" i="30"/>
  <c r="AO8" i="30"/>
  <c r="AN9" i="30"/>
  <c r="AN10" i="30"/>
  <c r="AN11" i="30"/>
  <c r="AN12" i="30"/>
  <c r="AN13" i="30"/>
  <c r="AN14" i="30"/>
  <c r="AN15" i="30"/>
  <c r="AN16" i="30"/>
  <c r="AN17" i="30"/>
  <c r="AN18" i="30"/>
  <c r="AN19" i="30"/>
  <c r="AN20" i="30"/>
  <c r="AN21" i="30"/>
  <c r="AN22" i="30"/>
  <c r="AN23" i="30"/>
  <c r="AN24" i="30"/>
  <c r="AN25" i="30"/>
  <c r="AN26" i="30"/>
  <c r="AN27" i="30"/>
  <c r="AN28" i="30"/>
  <c r="AN29" i="30"/>
  <c r="AN30" i="30"/>
  <c r="AN31" i="30"/>
  <c r="AN32" i="30"/>
  <c r="AN33" i="30"/>
  <c r="AN34" i="30"/>
  <c r="AN35" i="30"/>
  <c r="AN36" i="30"/>
  <c r="AN37" i="30"/>
  <c r="AN38" i="30"/>
  <c r="AN39" i="30"/>
  <c r="AN40" i="30"/>
  <c r="AN41" i="30"/>
  <c r="AN42" i="30"/>
  <c r="AN43" i="30"/>
  <c r="AN44" i="30"/>
  <c r="AN45" i="30"/>
  <c r="AN46" i="30"/>
  <c r="AN47" i="30"/>
  <c r="AN48" i="30"/>
  <c r="AN49" i="30"/>
  <c r="AN50" i="30"/>
  <c r="AN51" i="30"/>
  <c r="AN52" i="30"/>
  <c r="AN53" i="30"/>
  <c r="AN54" i="30"/>
  <c r="AN55" i="30"/>
  <c r="AN56" i="30"/>
  <c r="AN57" i="30"/>
  <c r="AN8" i="30"/>
  <c r="E46" i="30" l="1"/>
  <c r="E8" i="30"/>
  <c r="D36" i="37" l="1"/>
  <c r="F40" i="38"/>
  <c r="E40" i="38"/>
  <c r="D40" i="38"/>
  <c r="F38" i="38"/>
  <c r="F39" i="38"/>
  <c r="E39" i="38"/>
  <c r="E38" i="38"/>
  <c r="D39" i="38"/>
  <c r="D38" i="38"/>
  <c r="F37" i="38"/>
  <c r="E37" i="38"/>
  <c r="M36" i="38"/>
  <c r="M37" i="38"/>
  <c r="M38" i="38"/>
  <c r="M39" i="38"/>
  <c r="M40" i="38"/>
  <c r="D37" i="38"/>
  <c r="D36" i="38"/>
  <c r="F36" i="38"/>
  <c r="E36" i="38"/>
  <c r="D35" i="38"/>
  <c r="AJ51" i="30"/>
  <c r="K36" i="38" l="1"/>
  <c r="K38" i="38"/>
  <c r="K37" i="38"/>
  <c r="K39" i="38"/>
  <c r="I31" i="41"/>
  <c r="I32" i="41"/>
  <c r="I33" i="41"/>
  <c r="T49" i="30"/>
  <c r="AD45" i="30"/>
  <c r="AE45" i="30"/>
  <c r="S43" i="30"/>
  <c r="F177" i="41" l="1"/>
  <c r="F166" i="41"/>
  <c r="F155" i="41"/>
  <c r="F144" i="41"/>
  <c r="F133" i="41"/>
  <c r="F122" i="41"/>
  <c r="F111" i="41"/>
  <c r="F100" i="41"/>
  <c r="F89" i="41"/>
  <c r="F78" i="41"/>
  <c r="F67" i="41"/>
  <c r="F56" i="41"/>
  <c r="F45" i="41"/>
  <c r="F34" i="41"/>
  <c r="F23" i="41"/>
  <c r="F12" i="41"/>
  <c r="AD8" i="30"/>
  <c r="AD28" i="30" l="1"/>
  <c r="AE28" i="30"/>
  <c r="CR28" i="30"/>
  <c r="CS28" i="30" s="1"/>
  <c r="CN28" i="30"/>
  <c r="CO28" i="30" s="1"/>
  <c r="CJ28" i="30"/>
  <c r="CK28" i="30" s="1"/>
  <c r="CF28" i="30"/>
  <c r="CG28" i="30" s="1"/>
  <c r="CB28" i="30"/>
  <c r="CC28" i="30" s="1"/>
  <c r="AJ28" i="30"/>
  <c r="AK28" i="30" s="1"/>
  <c r="X28" i="30"/>
  <c r="W28" i="30"/>
  <c r="O22" i="34"/>
  <c r="O23" i="34"/>
  <c r="Y28" i="30" s="1"/>
  <c r="X33" i="30"/>
  <c r="E34" i="34" l="1"/>
  <c r="E33" i="34"/>
  <c r="E32" i="34"/>
  <c r="AF28" i="30"/>
  <c r="AG28" i="30" s="1"/>
  <c r="E31" i="34"/>
  <c r="Z28" i="30"/>
  <c r="CB8" i="30"/>
  <c r="CC8" i="30" s="1"/>
  <c r="CF8" i="30"/>
  <c r="CG8" i="30" s="1"/>
  <c r="CJ8" i="30"/>
  <c r="CK8" i="30" s="1"/>
  <c r="CN8" i="30"/>
  <c r="CO8" i="30" s="1"/>
  <c r="CR8" i="30"/>
  <c r="CS8" i="30" s="1"/>
  <c r="CB9" i="30"/>
  <c r="CC9" i="30" s="1"/>
  <c r="CF9" i="30"/>
  <c r="CG9" i="30" s="1"/>
  <c r="CJ9" i="30"/>
  <c r="CK9" i="30" s="1"/>
  <c r="CN9" i="30"/>
  <c r="CO9" i="30" s="1"/>
  <c r="CR9" i="30"/>
  <c r="CS9" i="30" s="1"/>
  <c r="CB10" i="30"/>
  <c r="CC10" i="30" s="1"/>
  <c r="CF10" i="30"/>
  <c r="CG10" i="30" s="1"/>
  <c r="CJ10" i="30"/>
  <c r="CK10" i="30" s="1"/>
  <c r="CN10" i="30"/>
  <c r="CO10" i="30" s="1"/>
  <c r="CR10" i="30"/>
  <c r="CS10" i="30" s="1"/>
  <c r="CB11" i="30"/>
  <c r="CC11" i="30" s="1"/>
  <c r="CF11" i="30"/>
  <c r="CG11" i="30" s="1"/>
  <c r="CJ11" i="30"/>
  <c r="CK11" i="30" s="1"/>
  <c r="CN11" i="30"/>
  <c r="CO11" i="30" s="1"/>
  <c r="CR11" i="30"/>
  <c r="CS11" i="30" s="1"/>
  <c r="CB12" i="30"/>
  <c r="CC12" i="30" s="1"/>
  <c r="CF12" i="30"/>
  <c r="CG12" i="30" s="1"/>
  <c r="CJ12" i="30"/>
  <c r="CK12" i="30" s="1"/>
  <c r="CN12" i="30"/>
  <c r="CO12" i="30" s="1"/>
  <c r="CR12" i="30"/>
  <c r="CS12" i="30" s="1"/>
  <c r="CB13" i="30"/>
  <c r="CC13" i="30" s="1"/>
  <c r="CF13" i="30"/>
  <c r="CG13" i="30" s="1"/>
  <c r="CJ13" i="30"/>
  <c r="CK13" i="30" s="1"/>
  <c r="CN13" i="30"/>
  <c r="CO13" i="30" s="1"/>
  <c r="CR13" i="30"/>
  <c r="CS13" i="30" s="1"/>
  <c r="CB14" i="30"/>
  <c r="CC14" i="30" s="1"/>
  <c r="CF14" i="30"/>
  <c r="CG14" i="30" s="1"/>
  <c r="CJ14" i="30"/>
  <c r="CK14" i="30" s="1"/>
  <c r="CN14" i="30"/>
  <c r="CO14" i="30" s="1"/>
  <c r="CR14" i="30"/>
  <c r="CS14" i="30" s="1"/>
  <c r="CB15" i="30"/>
  <c r="CC15" i="30" s="1"/>
  <c r="CF15" i="30"/>
  <c r="CG15" i="30" s="1"/>
  <c r="CJ15" i="30"/>
  <c r="CK15" i="30" s="1"/>
  <c r="CN15" i="30"/>
  <c r="CO15" i="30" s="1"/>
  <c r="CR15" i="30"/>
  <c r="CS15" i="30" s="1"/>
  <c r="CB16" i="30"/>
  <c r="CC16" i="30" s="1"/>
  <c r="CF16" i="30"/>
  <c r="CG16" i="30" s="1"/>
  <c r="CJ16" i="30"/>
  <c r="CK16" i="30" s="1"/>
  <c r="CN16" i="30"/>
  <c r="CO16" i="30" s="1"/>
  <c r="CR16" i="30"/>
  <c r="CS16" i="30" s="1"/>
  <c r="CB17" i="30"/>
  <c r="CC17" i="30" s="1"/>
  <c r="CF17" i="30"/>
  <c r="CG17" i="30" s="1"/>
  <c r="CJ17" i="30"/>
  <c r="CK17" i="30" s="1"/>
  <c r="CN17" i="30"/>
  <c r="CO17" i="30" s="1"/>
  <c r="CR17" i="30"/>
  <c r="CS17" i="30" s="1"/>
  <c r="CB18" i="30"/>
  <c r="CC18" i="30" s="1"/>
  <c r="CF18" i="30"/>
  <c r="CG18" i="30" s="1"/>
  <c r="CJ18" i="30"/>
  <c r="CK18" i="30" s="1"/>
  <c r="CN18" i="30"/>
  <c r="CO18" i="30" s="1"/>
  <c r="CR18" i="30"/>
  <c r="CS18" i="30" s="1"/>
  <c r="CB19" i="30"/>
  <c r="CC19" i="30" s="1"/>
  <c r="CF19" i="30"/>
  <c r="CG19" i="30" s="1"/>
  <c r="CJ19" i="30"/>
  <c r="CK19" i="30" s="1"/>
  <c r="CN19" i="30"/>
  <c r="CO19" i="30" s="1"/>
  <c r="CR19" i="30"/>
  <c r="CS19" i="30" s="1"/>
  <c r="CB20" i="30"/>
  <c r="CC20" i="30" s="1"/>
  <c r="CF20" i="30"/>
  <c r="CG20" i="30" s="1"/>
  <c r="CJ20" i="30"/>
  <c r="CK20" i="30" s="1"/>
  <c r="CN20" i="30"/>
  <c r="CO20" i="30" s="1"/>
  <c r="CR20" i="30"/>
  <c r="CS20" i="30" s="1"/>
  <c r="CB21" i="30"/>
  <c r="CC21" i="30" s="1"/>
  <c r="CF21" i="30"/>
  <c r="CG21" i="30" s="1"/>
  <c r="CJ21" i="30"/>
  <c r="CK21" i="30" s="1"/>
  <c r="CN21" i="30"/>
  <c r="CO21" i="30" s="1"/>
  <c r="CR21" i="30"/>
  <c r="CS21" i="30" s="1"/>
  <c r="CB22" i="30"/>
  <c r="CC22" i="30" s="1"/>
  <c r="CF22" i="30"/>
  <c r="CG22" i="30" s="1"/>
  <c r="CJ22" i="30"/>
  <c r="CK22" i="30" s="1"/>
  <c r="CN22" i="30"/>
  <c r="CO22" i="30" s="1"/>
  <c r="CR22" i="30"/>
  <c r="CS22" i="30" s="1"/>
  <c r="CB23" i="30"/>
  <c r="CC23" i="30" s="1"/>
  <c r="CF23" i="30"/>
  <c r="CG23" i="30" s="1"/>
  <c r="CJ23" i="30"/>
  <c r="CK23" i="30" s="1"/>
  <c r="CN23" i="30"/>
  <c r="CO23" i="30" s="1"/>
  <c r="CR23" i="30"/>
  <c r="CS23" i="30" s="1"/>
  <c r="CB24" i="30"/>
  <c r="CC24" i="30" s="1"/>
  <c r="CF24" i="30"/>
  <c r="CG24" i="30" s="1"/>
  <c r="CJ24" i="30"/>
  <c r="CK24" i="30" s="1"/>
  <c r="CN24" i="30"/>
  <c r="CO24" i="30" s="1"/>
  <c r="CR24" i="30"/>
  <c r="CS24" i="30" s="1"/>
  <c r="CB25" i="30"/>
  <c r="CC25" i="30" s="1"/>
  <c r="CF25" i="30"/>
  <c r="CG25" i="30" s="1"/>
  <c r="CJ25" i="30"/>
  <c r="CK25" i="30" s="1"/>
  <c r="CN25" i="30"/>
  <c r="CO25" i="30" s="1"/>
  <c r="CR25" i="30"/>
  <c r="CS25" i="30" s="1"/>
  <c r="CB26" i="30"/>
  <c r="CC26" i="30" s="1"/>
  <c r="CF26" i="30"/>
  <c r="CG26" i="30" s="1"/>
  <c r="CJ26" i="30"/>
  <c r="CN26" i="30"/>
  <c r="CO26" i="30" s="1"/>
  <c r="CR26" i="30"/>
  <c r="CS26" i="30" s="1"/>
  <c r="CB27" i="30"/>
  <c r="CC27" i="30" s="1"/>
  <c r="CF27" i="30"/>
  <c r="CG27" i="30" s="1"/>
  <c r="CJ27" i="30"/>
  <c r="CK27" i="30" s="1"/>
  <c r="CN27" i="30"/>
  <c r="CO27" i="30" s="1"/>
  <c r="CR27" i="30"/>
  <c r="CS27" i="30" s="1"/>
  <c r="CB29" i="30"/>
  <c r="CC29" i="30" s="1"/>
  <c r="CF29" i="30"/>
  <c r="CG29" i="30" s="1"/>
  <c r="CJ29" i="30"/>
  <c r="CK29" i="30" s="1"/>
  <c r="CN29" i="30"/>
  <c r="CO29" i="30" s="1"/>
  <c r="CR29" i="30"/>
  <c r="CS29" i="30" s="1"/>
  <c r="CB30" i="30"/>
  <c r="CC30" i="30" s="1"/>
  <c r="CF30" i="30"/>
  <c r="CG30" i="30" s="1"/>
  <c r="CJ30" i="30"/>
  <c r="CK30" i="30" s="1"/>
  <c r="CN30" i="30"/>
  <c r="CO30" i="30" s="1"/>
  <c r="CR30" i="30"/>
  <c r="CS30" i="30" s="1"/>
  <c r="CB31" i="30"/>
  <c r="CC31" i="30" s="1"/>
  <c r="CF31" i="30"/>
  <c r="CG31" i="30" s="1"/>
  <c r="CJ31" i="30"/>
  <c r="CK31" i="30" s="1"/>
  <c r="CN31" i="30"/>
  <c r="CO31" i="30" s="1"/>
  <c r="CR31" i="30"/>
  <c r="CS31" i="30" s="1"/>
  <c r="CB32" i="30"/>
  <c r="CC32" i="30" s="1"/>
  <c r="CF32" i="30"/>
  <c r="CG32" i="30" s="1"/>
  <c r="CJ32" i="30"/>
  <c r="CK32" i="30" s="1"/>
  <c r="CN32" i="30"/>
  <c r="CO32" i="30" s="1"/>
  <c r="CR32" i="30"/>
  <c r="CS32" i="30" s="1"/>
  <c r="CB33" i="30"/>
  <c r="CC33" i="30" s="1"/>
  <c r="CF33" i="30"/>
  <c r="CG33" i="30" s="1"/>
  <c r="CJ33" i="30"/>
  <c r="CK33" i="30" s="1"/>
  <c r="CN33" i="30"/>
  <c r="CO33" i="30" s="1"/>
  <c r="CR33" i="30"/>
  <c r="CS33" i="30" s="1"/>
  <c r="CB34" i="30"/>
  <c r="CC34" i="30" s="1"/>
  <c r="CF34" i="30"/>
  <c r="CG34" i="30" s="1"/>
  <c r="CJ34" i="30"/>
  <c r="CK34" i="30" s="1"/>
  <c r="CN34" i="30"/>
  <c r="CO34" i="30" s="1"/>
  <c r="CR34" i="30"/>
  <c r="CS34" i="30" s="1"/>
  <c r="CB35" i="30"/>
  <c r="CC35" i="30" s="1"/>
  <c r="CF35" i="30"/>
  <c r="CG35" i="30" s="1"/>
  <c r="CJ35" i="30"/>
  <c r="CK35" i="30" s="1"/>
  <c r="CN35" i="30"/>
  <c r="CO35" i="30" s="1"/>
  <c r="CR35" i="30"/>
  <c r="CS35" i="30" s="1"/>
  <c r="CB36" i="30"/>
  <c r="CC36" i="30" s="1"/>
  <c r="CF36" i="30"/>
  <c r="CG36" i="30" s="1"/>
  <c r="CJ36" i="30"/>
  <c r="CK36" i="30" s="1"/>
  <c r="CN36" i="30"/>
  <c r="CR36" i="30"/>
  <c r="CS36" i="30" s="1"/>
  <c r="CB37" i="30"/>
  <c r="CC37" i="30" s="1"/>
  <c r="CF37" i="30"/>
  <c r="CG37" i="30" s="1"/>
  <c r="CJ37" i="30"/>
  <c r="CK37" i="30" s="1"/>
  <c r="CN37" i="30"/>
  <c r="CO37" i="30" s="1"/>
  <c r="CR37" i="30"/>
  <c r="CS37" i="30" s="1"/>
  <c r="CB38" i="30"/>
  <c r="CC38" i="30" s="1"/>
  <c r="CF38" i="30"/>
  <c r="CG38" i="30" s="1"/>
  <c r="CJ38" i="30"/>
  <c r="CK38" i="30" s="1"/>
  <c r="CN38" i="30"/>
  <c r="CO38" i="30" s="1"/>
  <c r="CR38" i="30"/>
  <c r="CS38" i="30" s="1"/>
  <c r="CB39" i="30"/>
  <c r="CC39" i="30" s="1"/>
  <c r="CF39" i="30"/>
  <c r="CG39" i="30" s="1"/>
  <c r="CJ39" i="30"/>
  <c r="CK39" i="30" s="1"/>
  <c r="CN39" i="30"/>
  <c r="CO39" i="30" s="1"/>
  <c r="CR39" i="30"/>
  <c r="CS39" i="30" s="1"/>
  <c r="CB40" i="30"/>
  <c r="CC40" i="30" s="1"/>
  <c r="CF40" i="30"/>
  <c r="CG40" i="30" s="1"/>
  <c r="CJ40" i="30"/>
  <c r="CK40" i="30" s="1"/>
  <c r="CN40" i="30"/>
  <c r="CO40" i="30" s="1"/>
  <c r="CR40" i="30"/>
  <c r="CS40" i="30" s="1"/>
  <c r="CB41" i="30"/>
  <c r="CC41" i="30" s="1"/>
  <c r="CF41" i="30"/>
  <c r="CG41" i="30" s="1"/>
  <c r="CJ41" i="30"/>
  <c r="CK41" i="30" s="1"/>
  <c r="CN41" i="30"/>
  <c r="CO41" i="30" s="1"/>
  <c r="CR41" i="30"/>
  <c r="CS41" i="30" s="1"/>
  <c r="CB42" i="30"/>
  <c r="CC42" i="30" s="1"/>
  <c r="CF42" i="30"/>
  <c r="CG42" i="30" s="1"/>
  <c r="CJ42" i="30"/>
  <c r="CK42" i="30" s="1"/>
  <c r="CN42" i="30"/>
  <c r="CO42" i="30" s="1"/>
  <c r="CR42" i="30"/>
  <c r="CS42" i="30" s="1"/>
  <c r="CB43" i="30"/>
  <c r="CC43" i="30" s="1"/>
  <c r="CF43" i="30"/>
  <c r="CG43" i="30" s="1"/>
  <c r="CJ43" i="30"/>
  <c r="CK43" i="30" s="1"/>
  <c r="CN43" i="30"/>
  <c r="CO43" i="30" s="1"/>
  <c r="CR43" i="30"/>
  <c r="CS43" i="30" s="1"/>
  <c r="CB44" i="30"/>
  <c r="CC44" i="30" s="1"/>
  <c r="CF44" i="30"/>
  <c r="CG44" i="30" s="1"/>
  <c r="CJ44" i="30"/>
  <c r="CK44" i="30" s="1"/>
  <c r="CN44" i="30"/>
  <c r="CO44" i="30" s="1"/>
  <c r="CR44" i="30"/>
  <c r="CS44" i="30" s="1"/>
  <c r="CB45" i="30"/>
  <c r="CC45" i="30" s="1"/>
  <c r="CF45" i="30"/>
  <c r="CG45" i="30" s="1"/>
  <c r="CJ45" i="30"/>
  <c r="CK45" i="30" s="1"/>
  <c r="CN45" i="30"/>
  <c r="CO45" i="30" s="1"/>
  <c r="CR45" i="30"/>
  <c r="CS45" i="30" s="1"/>
  <c r="CB46" i="30"/>
  <c r="CC46" i="30" s="1"/>
  <c r="CF46" i="30"/>
  <c r="CG46" i="30" s="1"/>
  <c r="CJ46" i="30"/>
  <c r="CK46" i="30" s="1"/>
  <c r="CN46" i="30"/>
  <c r="CO46" i="30" s="1"/>
  <c r="CR46" i="30"/>
  <c r="CS46" i="30" s="1"/>
  <c r="CB47" i="30"/>
  <c r="CC47" i="30" s="1"/>
  <c r="CF47" i="30"/>
  <c r="CG47" i="30" s="1"/>
  <c r="CJ47" i="30"/>
  <c r="CK47" i="30" s="1"/>
  <c r="CN47" i="30"/>
  <c r="CO47" i="30" s="1"/>
  <c r="CR47" i="30"/>
  <c r="CS47" i="30" s="1"/>
  <c r="CB48" i="30"/>
  <c r="CC48" i="30" s="1"/>
  <c r="CF48" i="30"/>
  <c r="CG48" i="30" s="1"/>
  <c r="CJ48" i="30"/>
  <c r="CK48" i="30" s="1"/>
  <c r="CN48" i="30"/>
  <c r="CO48" i="30" s="1"/>
  <c r="CR48" i="30"/>
  <c r="CS48" i="30" s="1"/>
  <c r="CB49" i="30"/>
  <c r="CC49" i="30" s="1"/>
  <c r="CF49" i="30"/>
  <c r="CG49" i="30" s="1"/>
  <c r="CJ49" i="30"/>
  <c r="CK49" i="30" s="1"/>
  <c r="CN49" i="30"/>
  <c r="CO49" i="30" s="1"/>
  <c r="CR49" i="30"/>
  <c r="CS49" i="30" s="1"/>
  <c r="CB50" i="30"/>
  <c r="CC50" i="30" s="1"/>
  <c r="CF50" i="30"/>
  <c r="CG50" i="30" s="1"/>
  <c r="CJ50" i="30"/>
  <c r="CK50" i="30" s="1"/>
  <c r="CN50" i="30"/>
  <c r="CO50" i="30" s="1"/>
  <c r="CR50" i="30"/>
  <c r="CS50" i="30" s="1"/>
  <c r="CB51" i="30"/>
  <c r="CC51" i="30" s="1"/>
  <c r="CF51" i="30"/>
  <c r="CG51" i="30" s="1"/>
  <c r="CJ51" i="30"/>
  <c r="CK51" i="30" s="1"/>
  <c r="CN51" i="30"/>
  <c r="CO51" i="30" s="1"/>
  <c r="CR51" i="30"/>
  <c r="CS51" i="30" s="1"/>
  <c r="CB52" i="30"/>
  <c r="CC52" i="30" s="1"/>
  <c r="CF52" i="30"/>
  <c r="CG52" i="30" s="1"/>
  <c r="CJ52" i="30"/>
  <c r="CK52" i="30" s="1"/>
  <c r="CN52" i="30"/>
  <c r="CO52" i="30" s="1"/>
  <c r="CR52" i="30"/>
  <c r="CS52" i="30" s="1"/>
  <c r="CB53" i="30"/>
  <c r="CC53" i="30" s="1"/>
  <c r="CF53" i="30"/>
  <c r="CG53" i="30" s="1"/>
  <c r="CJ53" i="30"/>
  <c r="CK53" i="30" s="1"/>
  <c r="CN53" i="30"/>
  <c r="CO53" i="30" s="1"/>
  <c r="CR53" i="30"/>
  <c r="CS53" i="30" s="1"/>
  <c r="CB54" i="30"/>
  <c r="CC54" i="30" s="1"/>
  <c r="CF54" i="30"/>
  <c r="CG54" i="30" s="1"/>
  <c r="CJ54" i="30"/>
  <c r="CK54" i="30" s="1"/>
  <c r="CN54" i="30"/>
  <c r="CO54" i="30" s="1"/>
  <c r="CR54" i="30"/>
  <c r="CS54" i="30" s="1"/>
  <c r="CB55" i="30"/>
  <c r="CC55" i="30" s="1"/>
  <c r="CF55" i="30"/>
  <c r="CG55" i="30" s="1"/>
  <c r="CJ55" i="30"/>
  <c r="CK55" i="30" s="1"/>
  <c r="CN55" i="30"/>
  <c r="CO55" i="30" s="1"/>
  <c r="CR55" i="30"/>
  <c r="CS55" i="30" s="1"/>
  <c r="CB56" i="30"/>
  <c r="CC56" i="30" s="1"/>
  <c r="CF56" i="30"/>
  <c r="CG56" i="30" s="1"/>
  <c r="CJ56" i="30"/>
  <c r="CK56" i="30" s="1"/>
  <c r="CN56" i="30"/>
  <c r="CO56" i="30" s="1"/>
  <c r="CR56" i="30"/>
  <c r="CS56" i="30" s="1"/>
  <c r="CB57" i="30"/>
  <c r="CC57" i="30" s="1"/>
  <c r="CF57" i="30"/>
  <c r="CG57" i="30" s="1"/>
  <c r="CJ57" i="30"/>
  <c r="CK57" i="30" s="1"/>
  <c r="CN57" i="30"/>
  <c r="CO57" i="30" s="1"/>
  <c r="CR57" i="30"/>
  <c r="CS57" i="30" s="1"/>
  <c r="I37" i="38" l="1"/>
  <c r="H37" i="38"/>
  <c r="G40" i="38"/>
  <c r="J40" i="38"/>
  <c r="H36" i="38"/>
  <c r="G39" i="38"/>
  <c r="I36" i="38"/>
  <c r="J39" i="38"/>
  <c r="G38" i="38"/>
  <c r="G37" i="38"/>
  <c r="H39" i="38"/>
  <c r="H38" i="38"/>
  <c r="J37" i="38"/>
  <c r="I39" i="38"/>
  <c r="G36" i="38"/>
  <c r="J38" i="38"/>
  <c r="I40" i="38"/>
  <c r="J36" i="38"/>
  <c r="I38" i="38"/>
  <c r="H40" i="38"/>
  <c r="AJ57" i="30"/>
  <c r="AK57" i="30" s="1"/>
  <c r="L36" i="38" l="1"/>
  <c r="N36" i="38" s="1"/>
  <c r="L39" i="38"/>
  <c r="N39" i="38" s="1"/>
  <c r="L37" i="38"/>
  <c r="N37" i="38" s="1"/>
  <c r="L40" i="38"/>
  <c r="L38" i="38"/>
  <c r="N38" i="38" s="1"/>
  <c r="B16" i="38"/>
  <c r="M33" i="38"/>
  <c r="M34" i="38"/>
  <c r="M35" i="38"/>
  <c r="M41" i="38"/>
  <c r="M42" i="38"/>
  <c r="M43" i="38"/>
  <c r="M44" i="38"/>
  <c r="M45" i="38"/>
  <c r="M46" i="38"/>
  <c r="M47" i="38"/>
  <c r="M32" i="38"/>
  <c r="I16" i="38"/>
  <c r="R41" i="30" l="1"/>
  <c r="W45" i="30"/>
  <c r="Q41" i="30" l="1"/>
  <c r="W44" i="30"/>
  <c r="D45" i="30" l="1"/>
  <c r="G45" i="30"/>
  <c r="X45" i="30"/>
  <c r="Z45" i="30" s="1"/>
  <c r="AJ45" i="30"/>
  <c r="AK45" i="30" s="1"/>
  <c r="D46" i="30"/>
  <c r="G46" i="30"/>
  <c r="I46" i="30"/>
  <c r="J46" i="30"/>
  <c r="Q46" i="30"/>
  <c r="R46" i="30"/>
  <c r="T46" i="30"/>
  <c r="W46" i="30"/>
  <c r="X46" i="30"/>
  <c r="Z46" i="30" s="1"/>
  <c r="AD46" i="30"/>
  <c r="AE46" i="30"/>
  <c r="AJ46" i="30"/>
  <c r="AK46" i="30" s="1"/>
  <c r="D31" i="37"/>
  <c r="G31" i="37" s="1"/>
  <c r="H30" i="36" l="1"/>
  <c r="H33" i="36"/>
  <c r="H32" i="36"/>
  <c r="H31" i="36"/>
  <c r="AF45" i="30"/>
  <c r="AG45" i="30" s="1"/>
  <c r="D30" i="37"/>
  <c r="G30" i="37" s="1"/>
  <c r="D29" i="37"/>
  <c r="G29" i="37" s="1"/>
  <c r="AF46" i="30"/>
  <c r="AG46" i="30" s="1"/>
  <c r="D28" i="37"/>
  <c r="F43" i="37"/>
  <c r="F42" i="37"/>
  <c r="H45" i="36"/>
  <c r="G45" i="36"/>
  <c r="H44" i="36"/>
  <c r="G44" i="36"/>
  <c r="H43" i="36"/>
  <c r="G43" i="36"/>
  <c r="H42" i="36"/>
  <c r="G42" i="36"/>
  <c r="H41" i="36"/>
  <c r="G41" i="36"/>
  <c r="H40" i="36"/>
  <c r="G40" i="36"/>
  <c r="H39" i="36"/>
  <c r="G39" i="36"/>
  <c r="H38" i="36"/>
  <c r="G38" i="36"/>
  <c r="H37" i="36"/>
  <c r="G37" i="36"/>
  <c r="H36" i="36"/>
  <c r="G36" i="36"/>
  <c r="H35" i="36"/>
  <c r="G35" i="36"/>
  <c r="H34" i="36"/>
  <c r="G34" i="36"/>
  <c r="F34" i="36"/>
  <c r="F35" i="36"/>
  <c r="F36" i="36"/>
  <c r="F37" i="36"/>
  <c r="F38" i="36"/>
  <c r="F39" i="36"/>
  <c r="F40" i="36"/>
  <c r="F41" i="36"/>
  <c r="F42" i="36"/>
  <c r="F43" i="36"/>
  <c r="F44" i="36"/>
  <c r="F45" i="36"/>
  <c r="X44" i="30"/>
  <c r="N25" i="36"/>
  <c r="Y44" i="30" s="1"/>
  <c r="AJ44" i="30"/>
  <c r="AK44" i="30" s="1"/>
  <c r="AE44" i="30"/>
  <c r="AD44" i="30"/>
  <c r="G44" i="30"/>
  <c r="D44" i="30"/>
  <c r="H43" i="28"/>
  <c r="E43" i="28"/>
  <c r="K42" i="26"/>
  <c r="J42" i="26"/>
  <c r="H42" i="26"/>
  <c r="E42" i="26"/>
  <c r="H50" i="28"/>
  <c r="E50" i="28"/>
  <c r="H49" i="28"/>
  <c r="E49" i="28"/>
  <c r="H48" i="28"/>
  <c r="E48" i="28"/>
  <c r="W55" i="30"/>
  <c r="W54" i="30"/>
  <c r="X54" i="30"/>
  <c r="X53" i="30"/>
  <c r="AB53" i="30" s="1"/>
  <c r="W53" i="30"/>
  <c r="X52" i="30"/>
  <c r="W52" i="30"/>
  <c r="X51" i="30"/>
  <c r="AB51" i="30" s="1"/>
  <c r="X50" i="30"/>
  <c r="AB50" i="30" s="1"/>
  <c r="W51" i="30"/>
  <c r="W50" i="30"/>
  <c r="R51" i="30"/>
  <c r="Q51" i="30"/>
  <c r="T51" i="30"/>
  <c r="G54" i="30"/>
  <c r="G53" i="30"/>
  <c r="G52" i="30"/>
  <c r="G51" i="30"/>
  <c r="G50" i="30"/>
  <c r="D54" i="30"/>
  <c r="D53" i="30"/>
  <c r="D52" i="30"/>
  <c r="D51" i="30"/>
  <c r="D50" i="30"/>
  <c r="K50" i="26"/>
  <c r="J50" i="26"/>
  <c r="H50" i="26"/>
  <c r="E50" i="26"/>
  <c r="K49" i="26"/>
  <c r="J49" i="26"/>
  <c r="H49" i="26"/>
  <c r="E49" i="26"/>
  <c r="K48" i="26"/>
  <c r="J48" i="26"/>
  <c r="H48" i="26"/>
  <c r="E48" i="26"/>
  <c r="N23" i="38"/>
  <c r="Y50" i="30" s="1"/>
  <c r="C24" i="38"/>
  <c r="S51" i="30" s="1"/>
  <c r="N24" i="38"/>
  <c r="Y51" i="30" s="1"/>
  <c r="N25" i="38"/>
  <c r="Y52" i="30" s="1"/>
  <c r="N26" i="38"/>
  <c r="Y53" i="30" s="1"/>
  <c r="N27" i="38"/>
  <c r="Y54" i="30" s="1"/>
  <c r="N28" i="38"/>
  <c r="X48" i="30"/>
  <c r="W48" i="30"/>
  <c r="X47" i="30"/>
  <c r="AB47" i="30" s="1"/>
  <c r="W47" i="30"/>
  <c r="T48" i="30"/>
  <c r="T47" i="30"/>
  <c r="R47" i="30"/>
  <c r="Q47" i="30"/>
  <c r="G47" i="30"/>
  <c r="D47" i="30"/>
  <c r="N23" i="37"/>
  <c r="Y47" i="30" s="1"/>
  <c r="C23" i="37"/>
  <c r="W43" i="30"/>
  <c r="W42" i="30"/>
  <c r="W41" i="30"/>
  <c r="X43" i="30"/>
  <c r="Z43" i="30" s="1"/>
  <c r="X42" i="30"/>
  <c r="Z42" i="30" s="1"/>
  <c r="R43" i="30"/>
  <c r="T43" i="30"/>
  <c r="Q43" i="30"/>
  <c r="G43" i="30"/>
  <c r="G42" i="30"/>
  <c r="D43" i="30"/>
  <c r="D42" i="30"/>
  <c r="N24" i="36"/>
  <c r="N23" i="36"/>
  <c r="Y42" i="30" s="1"/>
  <c r="C24" i="36"/>
  <c r="R36" i="30"/>
  <c r="H29" i="28"/>
  <c r="E29" i="28"/>
  <c r="W32" i="30"/>
  <c r="R32" i="30"/>
  <c r="R31" i="30"/>
  <c r="Q31" i="30"/>
  <c r="C26" i="34"/>
  <c r="S31" i="30" s="1"/>
  <c r="K18" i="26"/>
  <c r="J18" i="26"/>
  <c r="H18" i="26"/>
  <c r="E18" i="26"/>
  <c r="H10" i="28"/>
  <c r="E10" i="28"/>
  <c r="G30" i="36" l="1"/>
  <c r="G31" i="36"/>
  <c r="G32" i="36"/>
  <c r="G33" i="36"/>
  <c r="J36" i="36"/>
  <c r="J39" i="36"/>
  <c r="J35" i="36"/>
  <c r="J43" i="36"/>
  <c r="J38" i="36"/>
  <c r="J34" i="36"/>
  <c r="U46" i="30"/>
  <c r="V46" i="30" s="1"/>
  <c r="J42" i="36"/>
  <c r="J37" i="36"/>
  <c r="J45" i="36"/>
  <c r="J41" i="36"/>
  <c r="J40" i="36"/>
  <c r="J44" i="36"/>
  <c r="Y43" i="30"/>
  <c r="AF44" i="30"/>
  <c r="AG44" i="30" s="1"/>
  <c r="Z44" i="30"/>
  <c r="S32" i="30"/>
  <c r="AD50" i="30"/>
  <c r="AD51" i="30"/>
  <c r="AD53" i="30"/>
  <c r="AE52" i="30"/>
  <c r="AE50" i="30"/>
  <c r="AD43" i="30"/>
  <c r="AD48" i="30"/>
  <c r="AE51" i="30"/>
  <c r="AE53" i="30"/>
  <c r="AD54" i="30"/>
  <c r="AD52" i="30"/>
  <c r="AE43" i="30"/>
  <c r="AE42" i="30"/>
  <c r="AD47" i="30"/>
  <c r="AE48" i="30"/>
  <c r="AE54" i="30"/>
  <c r="AD42" i="30"/>
  <c r="AE47" i="30"/>
  <c r="E32" i="19"/>
  <c r="E31" i="19"/>
  <c r="AJ50" i="30"/>
  <c r="AK50" i="30" s="1"/>
  <c r="AJ54" i="30"/>
  <c r="AK54" i="30" s="1"/>
  <c r="Z50" i="30"/>
  <c r="AK51" i="30"/>
  <c r="AJ52" i="30"/>
  <c r="AK52" i="30" s="1"/>
  <c r="AJ53" i="30"/>
  <c r="AK53" i="30" s="1"/>
  <c r="Z54" i="30"/>
  <c r="Z53" i="30"/>
  <c r="Z52" i="30"/>
  <c r="Z51" i="30"/>
  <c r="AJ48" i="30"/>
  <c r="AK48" i="30" s="1"/>
  <c r="Z48" i="30"/>
  <c r="Z47" i="30"/>
  <c r="AJ47" i="30"/>
  <c r="AK47" i="30" s="1"/>
  <c r="AB42" i="30"/>
  <c r="AJ43" i="30"/>
  <c r="AK43" i="30" s="1"/>
  <c r="AJ42" i="30"/>
  <c r="AK42" i="30" s="1"/>
  <c r="E28" i="32" l="1"/>
  <c r="E33" i="38"/>
  <c r="D29" i="32"/>
  <c r="E31" i="42"/>
  <c r="H34" i="35"/>
  <c r="H33" i="19"/>
  <c r="G33" i="35"/>
  <c r="G32" i="19"/>
  <c r="E34" i="35"/>
  <c r="E33" i="19"/>
  <c r="F38" i="37"/>
  <c r="G32" i="35"/>
  <c r="G32" i="42"/>
  <c r="E28" i="37"/>
  <c r="E32" i="38"/>
  <c r="D32" i="35"/>
  <c r="E31" i="31"/>
  <c r="F35" i="37"/>
  <c r="D28" i="39"/>
  <c r="F36" i="37"/>
  <c r="F32" i="38"/>
  <c r="G31" i="19"/>
  <c r="H32" i="19"/>
  <c r="E33" i="35"/>
  <c r="F32" i="37"/>
  <c r="D33" i="38"/>
  <c r="K33" i="38" s="1"/>
  <c r="F32" i="19"/>
  <c r="E30" i="39"/>
  <c r="J33" i="38"/>
  <c r="D33" i="36"/>
  <c r="G30" i="31"/>
  <c r="D32" i="33"/>
  <c r="D33" i="19"/>
  <c r="F30" i="36"/>
  <c r="J30" i="36" s="1"/>
  <c r="F39" i="37"/>
  <c r="D31" i="36"/>
  <c r="J35" i="38"/>
  <c r="E31" i="36"/>
  <c r="J34" i="38"/>
  <c r="H32" i="38"/>
  <c r="F33" i="37"/>
  <c r="I32" i="33"/>
  <c r="F32" i="34"/>
  <c r="G32" i="33"/>
  <c r="D29" i="39"/>
  <c r="F33" i="34"/>
  <c r="I35" i="38"/>
  <c r="I34" i="33"/>
  <c r="H34" i="38"/>
  <c r="H33" i="33"/>
  <c r="F35" i="38"/>
  <c r="F34" i="33"/>
  <c r="H32" i="33"/>
  <c r="I34" i="38"/>
  <c r="I33" i="33"/>
  <c r="G35" i="38"/>
  <c r="G34" i="33"/>
  <c r="F34" i="38"/>
  <c r="F33" i="33"/>
  <c r="D34" i="33"/>
  <c r="I32" i="38"/>
  <c r="G32" i="38"/>
  <c r="E28" i="39"/>
  <c r="F34" i="37"/>
  <c r="F33" i="38"/>
  <c r="F34" i="35"/>
  <c r="F41" i="37"/>
  <c r="E30" i="42"/>
  <c r="D34" i="35"/>
  <c r="E30" i="31"/>
  <c r="D32" i="19"/>
  <c r="I32" i="19" s="1"/>
  <c r="E32" i="33"/>
  <c r="D33" i="34"/>
  <c r="J33" i="34" s="1"/>
  <c r="E29" i="37"/>
  <c r="H32" i="35"/>
  <c r="G34" i="38"/>
  <c r="G33" i="33"/>
  <c r="E35" i="38"/>
  <c r="E34" i="33"/>
  <c r="D34" i="38"/>
  <c r="D33" i="33"/>
  <c r="E31" i="37"/>
  <c r="F32" i="31"/>
  <c r="E30" i="36"/>
  <c r="F29" i="37"/>
  <c r="F32" i="36"/>
  <c r="J32" i="36" s="1"/>
  <c r="F32" i="33"/>
  <c r="F28" i="37"/>
  <c r="F31" i="19"/>
  <c r="H33" i="35"/>
  <c r="F33" i="19"/>
  <c r="I34" i="34"/>
  <c r="H31" i="19"/>
  <c r="F33" i="35"/>
  <c r="I33" i="34"/>
  <c r="G34" i="34"/>
  <c r="L34" i="34" s="1"/>
  <c r="D30" i="42"/>
  <c r="D33" i="35"/>
  <c r="E29" i="39"/>
  <c r="D34" i="34"/>
  <c r="J34" i="34" s="1"/>
  <c r="F37" i="37"/>
  <c r="D32" i="34"/>
  <c r="J32" i="34" s="1"/>
  <c r="D30" i="39"/>
  <c r="H34" i="33"/>
  <c r="G32" i="34"/>
  <c r="L32" i="34" s="1"/>
  <c r="G33" i="38"/>
  <c r="H33" i="38"/>
  <c r="L33" i="38" s="1"/>
  <c r="D28" i="32"/>
  <c r="G30" i="42"/>
  <c r="I32" i="35"/>
  <c r="E34" i="38"/>
  <c r="E33" i="33"/>
  <c r="F31" i="37"/>
  <c r="G32" i="31"/>
  <c r="E30" i="37"/>
  <c r="F31" i="31"/>
  <c r="E33" i="36"/>
  <c r="D32" i="31"/>
  <c r="H32" i="31" s="1"/>
  <c r="F30" i="42"/>
  <c r="H34" i="34"/>
  <c r="F30" i="31"/>
  <c r="F34" i="34"/>
  <c r="H35" i="38"/>
  <c r="H32" i="34"/>
  <c r="F32" i="35"/>
  <c r="F40" i="37"/>
  <c r="I33" i="38"/>
  <c r="F31" i="36"/>
  <c r="J31" i="36" s="1"/>
  <c r="D30" i="31"/>
  <c r="H30" i="31" s="1"/>
  <c r="I32" i="34"/>
  <c r="F30" i="37"/>
  <c r="G31" i="31"/>
  <c r="F33" i="36"/>
  <c r="J33" i="36" s="1"/>
  <c r="E32" i="31"/>
  <c r="E32" i="36"/>
  <c r="D31" i="31"/>
  <c r="H31" i="31" s="1"/>
  <c r="E30" i="32"/>
  <c r="F32" i="42"/>
  <c r="E29" i="32"/>
  <c r="F31" i="42"/>
  <c r="I34" i="35"/>
  <c r="D32" i="42"/>
  <c r="E32" i="35"/>
  <c r="D31" i="19"/>
  <c r="I31" i="19" s="1"/>
  <c r="D32" i="36"/>
  <c r="G31" i="42"/>
  <c r="D30" i="32"/>
  <c r="E32" i="42"/>
  <c r="I33" i="35"/>
  <c r="D31" i="42"/>
  <c r="G34" i="35"/>
  <c r="G33" i="19"/>
  <c r="H33" i="34"/>
  <c r="G33" i="34"/>
  <c r="L33" i="34" s="1"/>
  <c r="AF51" i="30"/>
  <c r="AF50" i="30"/>
  <c r="AG50" i="30" s="1"/>
  <c r="AF53" i="30"/>
  <c r="AG53" i="30" s="1"/>
  <c r="AF52" i="30"/>
  <c r="AF42" i="30"/>
  <c r="AG42" i="30" s="1"/>
  <c r="AF48" i="30"/>
  <c r="AG48" i="30" s="1"/>
  <c r="AF54" i="30"/>
  <c r="AG54" i="30" s="1"/>
  <c r="AF43" i="30"/>
  <c r="U43" i="30" s="1"/>
  <c r="AF47" i="30"/>
  <c r="AG47" i="30" s="1"/>
  <c r="K34" i="38" l="1"/>
  <c r="I31" i="36"/>
  <c r="L31" i="36" s="1"/>
  <c r="I33" i="36"/>
  <c r="L33" i="36" s="1"/>
  <c r="K35" i="38"/>
  <c r="M32" i="34"/>
  <c r="H29" i="37"/>
  <c r="J29" i="37" s="1"/>
  <c r="H32" i="42"/>
  <c r="L32" i="42" s="1"/>
  <c r="N33" i="38"/>
  <c r="M33" i="34"/>
  <c r="I32" i="36"/>
  <c r="L32" i="36" s="1"/>
  <c r="H30" i="37"/>
  <c r="J30" i="37" s="1"/>
  <c r="H28" i="37"/>
  <c r="H31" i="37"/>
  <c r="J31" i="37" s="1"/>
  <c r="L35" i="38"/>
  <c r="I33" i="19"/>
  <c r="H30" i="42"/>
  <c r="L30" i="42" s="1"/>
  <c r="L34" i="38"/>
  <c r="H31" i="42"/>
  <c r="L31" i="42" s="1"/>
  <c r="M34" i="34"/>
  <c r="AG51" i="30"/>
  <c r="AG52" i="30"/>
  <c r="U47" i="30"/>
  <c r="V43" i="30"/>
  <c r="AG43" i="30"/>
  <c r="N35" i="38" l="1"/>
  <c r="N34" i="38"/>
  <c r="V47" i="30"/>
  <c r="O46" i="30"/>
  <c r="H9" i="28"/>
  <c r="E9" i="28"/>
  <c r="P46" i="30" l="1"/>
  <c r="R14" i="30"/>
  <c r="W16" i="30"/>
  <c r="X16" i="30"/>
  <c r="W12" i="30"/>
  <c r="X15" i="30"/>
  <c r="W15" i="30"/>
  <c r="AB15" i="30" l="1"/>
  <c r="Z15" i="30"/>
  <c r="Z16" i="30"/>
  <c r="X14" i="30"/>
  <c r="Z14" i="30" s="1"/>
  <c r="W14" i="30"/>
  <c r="X13" i="30"/>
  <c r="Z13" i="30" s="1"/>
  <c r="W13" i="30"/>
  <c r="T15" i="30"/>
  <c r="T14" i="30"/>
  <c r="Q16" i="30"/>
  <c r="Q15" i="30"/>
  <c r="R15" i="30"/>
  <c r="Q13" i="30"/>
  <c r="T13" i="30"/>
  <c r="R13" i="30"/>
  <c r="W8" i="30"/>
  <c r="D8" i="30"/>
  <c r="T9" i="30"/>
  <c r="R9" i="30"/>
  <c r="Q8" i="30"/>
  <c r="T8" i="30"/>
  <c r="R8" i="30"/>
  <c r="N22" i="42"/>
  <c r="Y13" i="30" s="1"/>
  <c r="C22" i="42"/>
  <c r="S14" i="30" s="1"/>
  <c r="W11" i="30"/>
  <c r="W10" i="30"/>
  <c r="X10" i="30"/>
  <c r="S13" i="30" l="1"/>
  <c r="J8" i="26"/>
  <c r="O22" i="19"/>
  <c r="Y8" i="30" s="1"/>
  <c r="W9" i="30"/>
  <c r="X8" i="30"/>
  <c r="X9" i="30"/>
  <c r="Z9" i="30" s="1"/>
  <c r="AE8" i="30"/>
  <c r="G8" i="30"/>
  <c r="C22" i="19"/>
  <c r="G9" i="30"/>
  <c r="O23" i="19"/>
  <c r="T56" i="30"/>
  <c r="T57" i="30"/>
  <c r="S8" i="30" l="1"/>
  <c r="S9" i="30"/>
  <c r="AJ8" i="30"/>
  <c r="AK8" i="30" s="1"/>
  <c r="Z8" i="30"/>
  <c r="X17" i="30"/>
  <c r="T20" i="30"/>
  <c r="D30" i="19" l="1"/>
  <c r="AF8" i="30"/>
  <c r="AG8" i="30" s="1"/>
  <c r="K55" i="26"/>
  <c r="J55" i="26"/>
  <c r="K54" i="26"/>
  <c r="J54" i="26"/>
  <c r="K53" i="26"/>
  <c r="J53" i="26"/>
  <c r="K52" i="26"/>
  <c r="J52" i="26"/>
  <c r="K51" i="26"/>
  <c r="J51" i="26"/>
  <c r="K47" i="26"/>
  <c r="J47" i="26"/>
  <c r="K46" i="26"/>
  <c r="J46" i="26"/>
  <c r="K45" i="26"/>
  <c r="J45" i="26"/>
  <c r="K44" i="26"/>
  <c r="J44" i="26"/>
  <c r="K43" i="26"/>
  <c r="J43" i="26"/>
  <c r="K41" i="26"/>
  <c r="J41" i="26"/>
  <c r="K40" i="26"/>
  <c r="J40" i="26"/>
  <c r="K39" i="26"/>
  <c r="J39" i="26"/>
  <c r="K38" i="26"/>
  <c r="J38" i="26"/>
  <c r="K37" i="26"/>
  <c r="J37" i="26"/>
  <c r="K36" i="26"/>
  <c r="J36" i="26"/>
  <c r="K35" i="26"/>
  <c r="J35" i="26"/>
  <c r="K34" i="26"/>
  <c r="J34" i="26"/>
  <c r="K33" i="26"/>
  <c r="J33" i="26"/>
  <c r="K32" i="26"/>
  <c r="J32" i="26"/>
  <c r="K31" i="26"/>
  <c r="J31" i="26"/>
  <c r="K30" i="26"/>
  <c r="J30" i="26"/>
  <c r="K29" i="26"/>
  <c r="J29" i="26"/>
  <c r="K28" i="26"/>
  <c r="J28" i="26"/>
  <c r="K27" i="26"/>
  <c r="J27" i="26"/>
  <c r="K26" i="26"/>
  <c r="J26" i="26"/>
  <c r="K25" i="26"/>
  <c r="J25" i="26"/>
  <c r="K24" i="26"/>
  <c r="J24" i="26"/>
  <c r="K23" i="26"/>
  <c r="J23" i="26"/>
  <c r="K22" i="26"/>
  <c r="J22" i="26"/>
  <c r="K21" i="26"/>
  <c r="J21" i="26"/>
  <c r="K20" i="26"/>
  <c r="J20" i="26"/>
  <c r="K19" i="26"/>
  <c r="J19" i="26"/>
  <c r="K17" i="26"/>
  <c r="J17" i="26"/>
  <c r="K16" i="26"/>
  <c r="J16" i="26"/>
  <c r="K15" i="26"/>
  <c r="J15" i="26"/>
  <c r="K14" i="26"/>
  <c r="J14" i="26"/>
  <c r="K13" i="26"/>
  <c r="J13" i="26"/>
  <c r="K12" i="26"/>
  <c r="J12" i="26"/>
  <c r="K11" i="26"/>
  <c r="J11" i="26"/>
  <c r="K10" i="26"/>
  <c r="J10" i="26"/>
  <c r="K9" i="26"/>
  <c r="J9" i="26"/>
  <c r="K8" i="26"/>
  <c r="K7" i="26"/>
  <c r="J7" i="26"/>
  <c r="O26" i="19"/>
  <c r="O25" i="19"/>
  <c r="O24" i="19"/>
  <c r="Y9" i="30"/>
  <c r="N23" i="39" l="1"/>
  <c r="Y57" i="30" s="1"/>
  <c r="N22" i="39"/>
  <c r="Y55" i="30"/>
  <c r="N22" i="38"/>
  <c r="Y49" i="30" s="1"/>
  <c r="N24" i="37"/>
  <c r="Y48" i="30" s="1"/>
  <c r="N22" i="37"/>
  <c r="Y46" i="30" s="1"/>
  <c r="N26" i="36"/>
  <c r="Y45" i="30" s="1"/>
  <c r="N22" i="36"/>
  <c r="N23" i="32"/>
  <c r="Y40" i="30" s="1"/>
  <c r="N22" i="32"/>
  <c r="Y39" i="30" s="1"/>
  <c r="N27" i="35"/>
  <c r="N26" i="35"/>
  <c r="N25" i="35"/>
  <c r="N24" i="35"/>
  <c r="N23" i="35"/>
  <c r="N22" i="35"/>
  <c r="O27" i="34"/>
  <c r="O26" i="34"/>
  <c r="O25" i="34"/>
  <c r="O24" i="34"/>
  <c r="Y27" i="30"/>
  <c r="N27" i="33"/>
  <c r="N26" i="33"/>
  <c r="N25" i="33"/>
  <c r="N24" i="33"/>
  <c r="N23" i="33"/>
  <c r="N22" i="33"/>
  <c r="M25" i="31"/>
  <c r="Y20" i="30" s="1"/>
  <c r="M24" i="31"/>
  <c r="M23" i="31"/>
  <c r="Y18" i="30" s="1"/>
  <c r="M22" i="31"/>
  <c r="Y17" i="30" s="1"/>
  <c r="N25" i="42"/>
  <c r="Y16" i="30" s="1"/>
  <c r="N24" i="42"/>
  <c r="Y15" i="30" s="1"/>
  <c r="N23" i="42"/>
  <c r="Y14" i="30" s="1"/>
  <c r="D12" i="38"/>
  <c r="D12" i="37"/>
  <c r="D12" i="36"/>
  <c r="D12" i="32"/>
  <c r="D12" i="35"/>
  <c r="D12" i="34"/>
  <c r="D12" i="33"/>
  <c r="D12" i="31"/>
  <c r="D12" i="42"/>
  <c r="D12" i="19"/>
  <c r="D12" i="39"/>
  <c r="C25" i="31"/>
  <c r="C23" i="39"/>
  <c r="C22" i="39"/>
  <c r="C22" i="38"/>
  <c r="C22" i="37"/>
  <c r="S46" i="30" s="1"/>
  <c r="C22" i="36"/>
  <c r="C23" i="32"/>
  <c r="C22" i="32"/>
  <c r="C27" i="35"/>
  <c r="C26" i="35"/>
  <c r="C25" i="35"/>
  <c r="C24" i="35"/>
  <c r="C23" i="35"/>
  <c r="C22" i="35"/>
  <c r="C25" i="34"/>
  <c r="C24" i="34"/>
  <c r="C22" i="34"/>
  <c r="C27" i="33"/>
  <c r="C26" i="33"/>
  <c r="C25" i="33"/>
  <c r="C22" i="33"/>
  <c r="C24" i="31"/>
  <c r="C23" i="31"/>
  <c r="C22" i="31"/>
  <c r="C25" i="42"/>
  <c r="C24" i="42"/>
  <c r="S15" i="30" s="1"/>
  <c r="C24" i="19"/>
  <c r="H8" i="28"/>
  <c r="H11" i="28"/>
  <c r="H12" i="28"/>
  <c r="H13" i="28"/>
  <c r="H14" i="28"/>
  <c r="H15" i="28"/>
  <c r="H16" i="28"/>
  <c r="H17" i="28"/>
  <c r="H18" i="28"/>
  <c r="H19" i="28"/>
  <c r="H20" i="28"/>
  <c r="H21" i="28"/>
  <c r="H22" i="28"/>
  <c r="H23" i="28"/>
  <c r="H24" i="28"/>
  <c r="H25" i="28"/>
  <c r="H26" i="28"/>
  <c r="H27" i="28"/>
  <c r="H28" i="28"/>
  <c r="H30" i="28"/>
  <c r="H31" i="28"/>
  <c r="H32" i="28"/>
  <c r="H33" i="28"/>
  <c r="H34" i="28"/>
  <c r="H35" i="28"/>
  <c r="H36" i="28"/>
  <c r="H37" i="28"/>
  <c r="H38" i="28"/>
  <c r="H39" i="28"/>
  <c r="H40" i="28"/>
  <c r="H41" i="28"/>
  <c r="H42" i="28"/>
  <c r="H44" i="28"/>
  <c r="H45" i="28"/>
  <c r="H46" i="28"/>
  <c r="H47" i="28"/>
  <c r="H51" i="28"/>
  <c r="H52" i="28"/>
  <c r="H53" i="28"/>
  <c r="H54" i="28"/>
  <c r="H55" i="28"/>
  <c r="H7" i="28"/>
  <c r="E8" i="28"/>
  <c r="E11" i="28"/>
  <c r="E12" i="28"/>
  <c r="E13" i="28"/>
  <c r="E14" i="28"/>
  <c r="E15" i="28"/>
  <c r="E16" i="28"/>
  <c r="E17" i="28"/>
  <c r="E18" i="28"/>
  <c r="E19" i="28"/>
  <c r="E20" i="28"/>
  <c r="E21" i="28"/>
  <c r="E22" i="28"/>
  <c r="E23" i="28"/>
  <c r="E24" i="28"/>
  <c r="E25" i="28"/>
  <c r="E26" i="28"/>
  <c r="E27" i="28"/>
  <c r="E28" i="28"/>
  <c r="E30" i="28"/>
  <c r="E31" i="28"/>
  <c r="E32" i="28"/>
  <c r="E33" i="28"/>
  <c r="E34" i="28"/>
  <c r="E35" i="28"/>
  <c r="E36" i="28"/>
  <c r="E37" i="28"/>
  <c r="E38" i="28"/>
  <c r="E39" i="28"/>
  <c r="E40" i="28"/>
  <c r="E41" i="28"/>
  <c r="E42" i="28"/>
  <c r="E44" i="28"/>
  <c r="E45" i="28"/>
  <c r="E46" i="28"/>
  <c r="E47" i="28"/>
  <c r="E51" i="28"/>
  <c r="E52" i="28"/>
  <c r="E53" i="28"/>
  <c r="E54" i="28"/>
  <c r="E55" i="28"/>
  <c r="E7" i="28"/>
  <c r="H7" i="26"/>
  <c r="H8" i="26"/>
  <c r="H9" i="26"/>
  <c r="H10" i="26"/>
  <c r="H11" i="26"/>
  <c r="H12" i="26"/>
  <c r="H13" i="26"/>
  <c r="H14" i="26"/>
  <c r="H15" i="26"/>
  <c r="H16" i="26"/>
  <c r="H17" i="26"/>
  <c r="H19" i="26"/>
  <c r="H20" i="26"/>
  <c r="H21" i="26"/>
  <c r="H22" i="26"/>
  <c r="H23" i="26"/>
  <c r="H24" i="26"/>
  <c r="H25" i="26"/>
  <c r="H26" i="26"/>
  <c r="H27" i="26"/>
  <c r="H28" i="26"/>
  <c r="H29" i="26"/>
  <c r="H30" i="26"/>
  <c r="H31" i="26"/>
  <c r="H32" i="26"/>
  <c r="H33" i="26"/>
  <c r="H34" i="26"/>
  <c r="H35" i="26"/>
  <c r="H36" i="26"/>
  <c r="H37" i="26"/>
  <c r="H38" i="26"/>
  <c r="H39" i="26"/>
  <c r="H40" i="26"/>
  <c r="H41" i="26"/>
  <c r="H43" i="26"/>
  <c r="H44" i="26"/>
  <c r="H45" i="26"/>
  <c r="H46" i="26"/>
  <c r="H47" i="26"/>
  <c r="H51" i="26"/>
  <c r="H52" i="26"/>
  <c r="H53" i="26"/>
  <c r="H54" i="26"/>
  <c r="H55" i="26"/>
  <c r="E7" i="26"/>
  <c r="E8" i="26"/>
  <c r="E9" i="26"/>
  <c r="E10" i="26"/>
  <c r="E11" i="26"/>
  <c r="E12" i="26"/>
  <c r="E13" i="26"/>
  <c r="E14" i="26"/>
  <c r="E15" i="26"/>
  <c r="E16" i="26"/>
  <c r="E17" i="26"/>
  <c r="E19" i="26"/>
  <c r="E20" i="26"/>
  <c r="E21" i="26"/>
  <c r="E22" i="26"/>
  <c r="E23" i="26"/>
  <c r="E24" i="26"/>
  <c r="E25" i="26"/>
  <c r="E26" i="26"/>
  <c r="E27" i="26"/>
  <c r="E28" i="26"/>
  <c r="E29" i="26"/>
  <c r="E30" i="26"/>
  <c r="E31" i="26"/>
  <c r="E32" i="26"/>
  <c r="E33" i="26"/>
  <c r="E34" i="26"/>
  <c r="E35" i="26"/>
  <c r="E36" i="26"/>
  <c r="E37" i="26"/>
  <c r="E38" i="26"/>
  <c r="E39" i="26"/>
  <c r="E40" i="26"/>
  <c r="E41" i="26"/>
  <c r="E43" i="26"/>
  <c r="E44" i="26"/>
  <c r="E45" i="26"/>
  <c r="E46" i="26"/>
  <c r="E47" i="26"/>
  <c r="E51" i="26"/>
  <c r="E52" i="26"/>
  <c r="E53" i="26"/>
  <c r="E54" i="26"/>
  <c r="E55" i="26"/>
  <c r="F178" i="41"/>
  <c r="F167" i="41"/>
  <c r="F156" i="41"/>
  <c r="F145" i="41"/>
  <c r="F134" i="41"/>
  <c r="F123" i="41"/>
  <c r="F112" i="41"/>
  <c r="F101" i="41"/>
  <c r="F90" i="41"/>
  <c r="F79" i="41"/>
  <c r="F68" i="41"/>
  <c r="F57" i="41"/>
  <c r="F46" i="41"/>
  <c r="F35" i="41"/>
  <c r="F24" i="41"/>
  <c r="F13" i="41"/>
  <c r="F176" i="41"/>
  <c r="F165" i="41"/>
  <c r="F154" i="41"/>
  <c r="F143" i="41"/>
  <c r="F132" i="41"/>
  <c r="F121" i="41"/>
  <c r="F110" i="41"/>
  <c r="F99" i="41"/>
  <c r="F88" i="41"/>
  <c r="F77" i="41"/>
  <c r="F66" i="41"/>
  <c r="F55" i="41"/>
  <c r="F44" i="41"/>
  <c r="F33" i="41"/>
  <c r="F22" i="41"/>
  <c r="F11" i="41"/>
  <c r="F175" i="41"/>
  <c r="F164" i="41"/>
  <c r="F153" i="41"/>
  <c r="F142" i="41"/>
  <c r="F131" i="41"/>
  <c r="F120" i="41"/>
  <c r="F109" i="41"/>
  <c r="F98" i="41"/>
  <c r="F87" i="41"/>
  <c r="F76" i="41"/>
  <c r="F65" i="41"/>
  <c r="F54" i="41"/>
  <c r="F43" i="41"/>
  <c r="F32" i="41"/>
  <c r="F21" i="41"/>
  <c r="F10" i="41"/>
  <c r="F174" i="41"/>
  <c r="F163" i="41"/>
  <c r="F152" i="41"/>
  <c r="F141" i="41"/>
  <c r="F130" i="41"/>
  <c r="F119" i="41"/>
  <c r="F108" i="41"/>
  <c r="F97" i="41"/>
  <c r="F86" i="41"/>
  <c r="F75" i="41"/>
  <c r="F64" i="41"/>
  <c r="F53" i="41"/>
  <c r="F42" i="41"/>
  <c r="F31" i="41"/>
  <c r="F20" i="41"/>
  <c r="F9" i="41"/>
  <c r="F173" i="41"/>
  <c r="F162" i="41"/>
  <c r="F151" i="41"/>
  <c r="F140" i="41"/>
  <c r="F129" i="41"/>
  <c r="F118" i="41"/>
  <c r="F107" i="41"/>
  <c r="F96" i="41"/>
  <c r="F85" i="41"/>
  <c r="F74" i="41"/>
  <c r="F63" i="41"/>
  <c r="F52" i="41"/>
  <c r="F41" i="41"/>
  <c r="F30" i="41"/>
  <c r="F19" i="41"/>
  <c r="F8" i="41"/>
  <c r="F172" i="41"/>
  <c r="F161" i="41"/>
  <c r="F150" i="41"/>
  <c r="F139" i="41"/>
  <c r="F128" i="41"/>
  <c r="F117" i="41"/>
  <c r="F106" i="41"/>
  <c r="F95" i="41"/>
  <c r="F84" i="41"/>
  <c r="F73" i="41"/>
  <c r="F62" i="41"/>
  <c r="F51" i="41"/>
  <c r="F40" i="41"/>
  <c r="F29" i="41"/>
  <c r="F18" i="41"/>
  <c r="F7" i="41"/>
  <c r="F171" i="41"/>
  <c r="F160" i="41"/>
  <c r="F149" i="41"/>
  <c r="F138" i="41"/>
  <c r="F127" i="41"/>
  <c r="F116" i="41"/>
  <c r="F105" i="41"/>
  <c r="F94" i="41"/>
  <c r="F83" i="41"/>
  <c r="F72" i="41"/>
  <c r="F61" i="41"/>
  <c r="F50" i="41"/>
  <c r="F39" i="41"/>
  <c r="F28" i="41"/>
  <c r="F17" i="41"/>
  <c r="F6" i="41"/>
  <c r="F170" i="41"/>
  <c r="F159" i="41"/>
  <c r="F148" i="41"/>
  <c r="F137" i="41"/>
  <c r="F126" i="41"/>
  <c r="F115" i="41"/>
  <c r="F104" i="41"/>
  <c r="F93" i="41"/>
  <c r="F82" i="41"/>
  <c r="F71" i="41"/>
  <c r="F60" i="41"/>
  <c r="F49" i="41"/>
  <c r="F38" i="41"/>
  <c r="F27" i="41"/>
  <c r="F16" i="41"/>
  <c r="F5" i="41"/>
  <c r="F169" i="41"/>
  <c r="F158" i="41"/>
  <c r="F147" i="41"/>
  <c r="F136" i="41"/>
  <c r="F125" i="41"/>
  <c r="F114" i="41"/>
  <c r="F103" i="41"/>
  <c r="F92" i="41"/>
  <c r="F81" i="41"/>
  <c r="F70" i="41"/>
  <c r="F59" i="41"/>
  <c r="F48" i="41"/>
  <c r="F37" i="41"/>
  <c r="F26" i="41"/>
  <c r="F15" i="41"/>
  <c r="F4" i="41"/>
  <c r="F168" i="41"/>
  <c r="F157" i="41"/>
  <c r="F146" i="41"/>
  <c r="F135" i="41"/>
  <c r="F124" i="41"/>
  <c r="F113" i="41"/>
  <c r="F102" i="41"/>
  <c r="F91" i="41"/>
  <c r="F80" i="41"/>
  <c r="F69" i="41"/>
  <c r="F58" i="41"/>
  <c r="F47" i="41"/>
  <c r="F36" i="41"/>
  <c r="F25" i="41"/>
  <c r="F14" i="41"/>
  <c r="F3" i="41"/>
  <c r="AJ11" i="30"/>
  <c r="H47" i="30" l="1"/>
  <c r="H46" i="30"/>
  <c r="H44" i="30"/>
  <c r="H45" i="30"/>
  <c r="H54" i="30"/>
  <c r="H52" i="30"/>
  <c r="H50" i="30"/>
  <c r="H53" i="30"/>
  <c r="H51" i="30"/>
  <c r="S48" i="30"/>
  <c r="S47" i="30"/>
  <c r="H43" i="30"/>
  <c r="H42" i="30"/>
  <c r="H9" i="30"/>
  <c r="H8" i="30"/>
  <c r="J56" i="41"/>
  <c r="B13" i="41" l="1"/>
  <c r="B24" i="41" s="1"/>
  <c r="B35" i="41" s="1"/>
  <c r="B46" i="41" s="1"/>
  <c r="B57" i="41" s="1"/>
  <c r="B68" i="41" s="1"/>
  <c r="B79" i="41" s="1"/>
  <c r="B90" i="41" s="1"/>
  <c r="B101" i="41" s="1"/>
  <c r="B112" i="41" s="1"/>
  <c r="B123" i="41" s="1"/>
  <c r="B134" i="41" s="1"/>
  <c r="B145" i="41" s="1"/>
  <c r="B156" i="41" s="1"/>
  <c r="B167" i="41" s="1"/>
  <c r="B178" i="41" s="1"/>
  <c r="B12" i="41"/>
  <c r="B23" i="41" s="1"/>
  <c r="B34" i="41" s="1"/>
  <c r="B45" i="41" s="1"/>
  <c r="B56" i="41" s="1"/>
  <c r="B67" i="41" s="1"/>
  <c r="B78" i="41" s="1"/>
  <c r="B89" i="41" s="1"/>
  <c r="B100" i="41" s="1"/>
  <c r="B111" i="41" s="1"/>
  <c r="B122" i="41" s="1"/>
  <c r="B133" i="41" s="1"/>
  <c r="B144" i="41" s="1"/>
  <c r="B155" i="41" s="1"/>
  <c r="B166" i="41" s="1"/>
  <c r="B177" i="41" s="1"/>
  <c r="B11" i="41"/>
  <c r="B22" i="41" s="1"/>
  <c r="B33" i="41" s="1"/>
  <c r="B44" i="41" s="1"/>
  <c r="B55" i="41" s="1"/>
  <c r="B66" i="41" s="1"/>
  <c r="B77" i="41" s="1"/>
  <c r="B88" i="41" s="1"/>
  <c r="B99" i="41" s="1"/>
  <c r="B110" i="41" s="1"/>
  <c r="B121" i="41" s="1"/>
  <c r="B132" i="41" s="1"/>
  <c r="B143" i="41" s="1"/>
  <c r="B154" i="41" s="1"/>
  <c r="B165" i="41" s="1"/>
  <c r="B176" i="41" s="1"/>
  <c r="B10" i="41"/>
  <c r="B21" i="41" s="1"/>
  <c r="B32" i="41" s="1"/>
  <c r="B43" i="41" s="1"/>
  <c r="B54" i="41" s="1"/>
  <c r="B65" i="41" s="1"/>
  <c r="B76" i="41" s="1"/>
  <c r="B87" i="41" s="1"/>
  <c r="B98" i="41" s="1"/>
  <c r="B109" i="41" s="1"/>
  <c r="B120" i="41" s="1"/>
  <c r="B131" i="41" s="1"/>
  <c r="B142" i="41" s="1"/>
  <c r="B153" i="41" s="1"/>
  <c r="B164" i="41" s="1"/>
  <c r="B175" i="41" s="1"/>
  <c r="B9" i="41"/>
  <c r="B20" i="41" s="1"/>
  <c r="B31" i="41" s="1"/>
  <c r="B42" i="41" s="1"/>
  <c r="B53" i="41" s="1"/>
  <c r="B64" i="41" s="1"/>
  <c r="B75" i="41" s="1"/>
  <c r="B86" i="41" s="1"/>
  <c r="B97" i="41" s="1"/>
  <c r="B108" i="41" s="1"/>
  <c r="B119" i="41" s="1"/>
  <c r="B130" i="41" s="1"/>
  <c r="B141" i="41" s="1"/>
  <c r="B152" i="41" s="1"/>
  <c r="B163" i="41" s="1"/>
  <c r="B174" i="41" s="1"/>
  <c r="B8" i="41"/>
  <c r="B19" i="41" s="1"/>
  <c r="B30" i="41" s="1"/>
  <c r="B41" i="41" s="1"/>
  <c r="B52" i="41" s="1"/>
  <c r="B63" i="41" s="1"/>
  <c r="B74" i="41" s="1"/>
  <c r="B85" i="41" s="1"/>
  <c r="B96" i="41" s="1"/>
  <c r="B107" i="41" s="1"/>
  <c r="B118" i="41" s="1"/>
  <c r="B129" i="41" s="1"/>
  <c r="B140" i="41" s="1"/>
  <c r="B151" i="41" s="1"/>
  <c r="B162" i="41" s="1"/>
  <c r="B173" i="41" s="1"/>
  <c r="B7" i="41"/>
  <c r="B18" i="41" s="1"/>
  <c r="B29" i="41" s="1"/>
  <c r="B40" i="41" s="1"/>
  <c r="B51" i="41" s="1"/>
  <c r="B62" i="41" s="1"/>
  <c r="B73" i="41" s="1"/>
  <c r="B84" i="41" s="1"/>
  <c r="B95" i="41" s="1"/>
  <c r="B106" i="41" s="1"/>
  <c r="B117" i="41" s="1"/>
  <c r="B128" i="41" s="1"/>
  <c r="B139" i="41" s="1"/>
  <c r="B150" i="41" s="1"/>
  <c r="B161" i="41" s="1"/>
  <c r="B172" i="41" s="1"/>
  <c r="B6" i="41"/>
  <c r="B17" i="41" s="1"/>
  <c r="B28" i="41" s="1"/>
  <c r="B39" i="41" s="1"/>
  <c r="B50" i="41" s="1"/>
  <c r="B61" i="41" s="1"/>
  <c r="B72" i="41" s="1"/>
  <c r="B83" i="41" s="1"/>
  <c r="B94" i="41" s="1"/>
  <c r="B105" i="41" s="1"/>
  <c r="B116" i="41" s="1"/>
  <c r="B127" i="41" s="1"/>
  <c r="B138" i="41" s="1"/>
  <c r="B149" i="41" s="1"/>
  <c r="B160" i="41" s="1"/>
  <c r="B171" i="41" s="1"/>
  <c r="B5" i="41"/>
  <c r="B16" i="41" s="1"/>
  <c r="B27" i="41" s="1"/>
  <c r="B38" i="41" s="1"/>
  <c r="B49" i="41" s="1"/>
  <c r="B60" i="41" s="1"/>
  <c r="B71" i="41" s="1"/>
  <c r="B82" i="41" s="1"/>
  <c r="B93" i="41" s="1"/>
  <c r="B104" i="41" s="1"/>
  <c r="B115" i="41" s="1"/>
  <c r="B126" i="41" s="1"/>
  <c r="B137" i="41" s="1"/>
  <c r="B148" i="41" s="1"/>
  <c r="B159" i="41" s="1"/>
  <c r="B170" i="41" s="1"/>
  <c r="B4" i="41"/>
  <c r="B15" i="41" s="1"/>
  <c r="B26" i="41" s="1"/>
  <c r="B37" i="41" s="1"/>
  <c r="B48" i="41" s="1"/>
  <c r="B59" i="41" s="1"/>
  <c r="B70" i="41" s="1"/>
  <c r="B81" i="41" s="1"/>
  <c r="B92" i="41" s="1"/>
  <c r="B103" i="41" s="1"/>
  <c r="B114" i="41" s="1"/>
  <c r="B125" i="41" s="1"/>
  <c r="B136" i="41" s="1"/>
  <c r="B147" i="41" s="1"/>
  <c r="B158" i="41" s="1"/>
  <c r="B169" i="41" s="1"/>
  <c r="B3" i="41"/>
  <c r="B14" i="41" s="1"/>
  <c r="B25" i="41" s="1"/>
  <c r="B36" i="41" s="1"/>
  <c r="B47" i="41" s="1"/>
  <c r="B58" i="41" s="1"/>
  <c r="B69" i="41" s="1"/>
  <c r="B80" i="41" s="1"/>
  <c r="B91" i="41" s="1"/>
  <c r="B102" i="41" s="1"/>
  <c r="B113" i="41" s="1"/>
  <c r="B124" i="41" s="1"/>
  <c r="B135" i="41" s="1"/>
  <c r="B146" i="41" s="1"/>
  <c r="B157" i="41" s="1"/>
  <c r="B168" i="41" s="1"/>
  <c r="I41" i="41"/>
  <c r="I40" i="41"/>
  <c r="I39" i="41"/>
  <c r="I38" i="41"/>
  <c r="I37" i="41"/>
  <c r="I36" i="41"/>
  <c r="I35" i="41"/>
  <c r="I34" i="41"/>
  <c r="CZ91" i="30"/>
  <c r="CZ90" i="30"/>
  <c r="CZ89" i="30"/>
  <c r="CZ88" i="30"/>
  <c r="CZ87" i="30"/>
  <c r="CZ86" i="30"/>
  <c r="CZ85" i="30"/>
  <c r="CZ84" i="30"/>
  <c r="CZ83" i="30"/>
  <c r="CZ82" i="30"/>
  <c r="CZ81" i="30"/>
  <c r="CZ80" i="30"/>
  <c r="CZ79" i="30"/>
  <c r="CZ78" i="30"/>
  <c r="CZ77" i="30"/>
  <c r="CZ76" i="30"/>
  <c r="CZ75" i="30"/>
  <c r="CZ74" i="30"/>
  <c r="CZ73" i="30"/>
  <c r="CZ72" i="30"/>
  <c r="CZ71" i="30"/>
  <c r="CZ70" i="30"/>
  <c r="CZ69" i="30"/>
  <c r="CZ68" i="30"/>
  <c r="CZ67" i="30"/>
  <c r="CZ66" i="30"/>
  <c r="CZ65" i="30"/>
  <c r="CZ64" i="30"/>
  <c r="CZ63" i="30"/>
  <c r="CZ62" i="30"/>
  <c r="CZ61" i="30"/>
  <c r="CZ60" i="30"/>
  <c r="CZ59" i="30"/>
  <c r="CZ58" i="30"/>
  <c r="CV91" i="30"/>
  <c r="CV90" i="30"/>
  <c r="CV89" i="30"/>
  <c r="CV88" i="30"/>
  <c r="CV87" i="30"/>
  <c r="CV86" i="30"/>
  <c r="CV85" i="30"/>
  <c r="CV84" i="30"/>
  <c r="CV83" i="30"/>
  <c r="CV82" i="30"/>
  <c r="CV81" i="30"/>
  <c r="CV80" i="30"/>
  <c r="CV79" i="30"/>
  <c r="CV78" i="30"/>
  <c r="CV77" i="30"/>
  <c r="CV76" i="30"/>
  <c r="CV75" i="30"/>
  <c r="CV74" i="30"/>
  <c r="CV73" i="30"/>
  <c r="CV72" i="30"/>
  <c r="CV71" i="30"/>
  <c r="CV70" i="30"/>
  <c r="CV69" i="30"/>
  <c r="CV68" i="30"/>
  <c r="CV67" i="30"/>
  <c r="CV66" i="30"/>
  <c r="CV65" i="30"/>
  <c r="CV64" i="30"/>
  <c r="CV63" i="30"/>
  <c r="CV62" i="30"/>
  <c r="CV61" i="30"/>
  <c r="CV60" i="30"/>
  <c r="CV59" i="30"/>
  <c r="CV58" i="30"/>
  <c r="CR91" i="30"/>
  <c r="CR90" i="30"/>
  <c r="CR89" i="30"/>
  <c r="CR88" i="30"/>
  <c r="CR87" i="30"/>
  <c r="CR86" i="30"/>
  <c r="CR85" i="30"/>
  <c r="CR84" i="30"/>
  <c r="CR83" i="30"/>
  <c r="CR82" i="30"/>
  <c r="CR81" i="30"/>
  <c r="CR80" i="30"/>
  <c r="CR79" i="30"/>
  <c r="CR78" i="30"/>
  <c r="CR77" i="30"/>
  <c r="CR76" i="30"/>
  <c r="CR75" i="30"/>
  <c r="CR74" i="30"/>
  <c r="CR73" i="30"/>
  <c r="CR72" i="30"/>
  <c r="CR71" i="30"/>
  <c r="CR70" i="30"/>
  <c r="CR69" i="30"/>
  <c r="CR68" i="30"/>
  <c r="CR67" i="30"/>
  <c r="CR66" i="30"/>
  <c r="CR65" i="30"/>
  <c r="CR64" i="30"/>
  <c r="CR63" i="30"/>
  <c r="CR62" i="30"/>
  <c r="CR61" i="30"/>
  <c r="CR60" i="30"/>
  <c r="CR59" i="30"/>
  <c r="CR58" i="30"/>
  <c r="CN91" i="30"/>
  <c r="CN90" i="30"/>
  <c r="CN89" i="30"/>
  <c r="CN88" i="30"/>
  <c r="CN87" i="30"/>
  <c r="CN86" i="30"/>
  <c r="CN85" i="30"/>
  <c r="CN84" i="30"/>
  <c r="CN83" i="30"/>
  <c r="CN82" i="30"/>
  <c r="CN81" i="30"/>
  <c r="CN80" i="30"/>
  <c r="CN79" i="30"/>
  <c r="CN78" i="30"/>
  <c r="CN77" i="30"/>
  <c r="CN76" i="30"/>
  <c r="CN75" i="30"/>
  <c r="CN74" i="30"/>
  <c r="CN73" i="30"/>
  <c r="CN72" i="30"/>
  <c r="CN71" i="30"/>
  <c r="CN70" i="30"/>
  <c r="CN69" i="30"/>
  <c r="CN68" i="30"/>
  <c r="CN67" i="30"/>
  <c r="CN66" i="30"/>
  <c r="CN65" i="30"/>
  <c r="CN64" i="30"/>
  <c r="CN63" i="30"/>
  <c r="CN62" i="30"/>
  <c r="CN61" i="30"/>
  <c r="CN60" i="30"/>
  <c r="CN59" i="30"/>
  <c r="CN58" i="30"/>
  <c r="CJ91" i="30"/>
  <c r="CJ90" i="30"/>
  <c r="CJ89" i="30"/>
  <c r="CJ88" i="30"/>
  <c r="CJ87" i="30"/>
  <c r="CJ86" i="30"/>
  <c r="CJ85" i="30"/>
  <c r="CJ84" i="30"/>
  <c r="CJ83" i="30"/>
  <c r="CJ82" i="30"/>
  <c r="CJ81" i="30"/>
  <c r="CJ80" i="30"/>
  <c r="CJ79" i="30"/>
  <c r="CJ78" i="30"/>
  <c r="CJ77" i="30"/>
  <c r="CJ76" i="30"/>
  <c r="CJ75" i="30"/>
  <c r="CJ74" i="30"/>
  <c r="CJ73" i="30"/>
  <c r="CJ72" i="30"/>
  <c r="CJ71" i="30"/>
  <c r="CJ70" i="30"/>
  <c r="CJ69" i="30"/>
  <c r="CJ68" i="30"/>
  <c r="CJ67" i="30"/>
  <c r="CJ66" i="30"/>
  <c r="CJ65" i="30"/>
  <c r="CJ64" i="30"/>
  <c r="CJ63" i="30"/>
  <c r="CJ62" i="30"/>
  <c r="CJ61" i="30"/>
  <c r="CJ60" i="30"/>
  <c r="CJ59" i="30"/>
  <c r="CJ58" i="30"/>
  <c r="CF91" i="30"/>
  <c r="CF90" i="30"/>
  <c r="CF89" i="30"/>
  <c r="CF88" i="30"/>
  <c r="CF87" i="30"/>
  <c r="CF86" i="30"/>
  <c r="CF85" i="30"/>
  <c r="CF84" i="30"/>
  <c r="CF83" i="30"/>
  <c r="CF82" i="30"/>
  <c r="CF81" i="30"/>
  <c r="CF80" i="30"/>
  <c r="CF79" i="30"/>
  <c r="CF78" i="30"/>
  <c r="CF77" i="30"/>
  <c r="CF76" i="30"/>
  <c r="CF75" i="30"/>
  <c r="CF74" i="30"/>
  <c r="CF73" i="30"/>
  <c r="CF72" i="30"/>
  <c r="CF71" i="30"/>
  <c r="CF70" i="30"/>
  <c r="CF69" i="30"/>
  <c r="CF68" i="30"/>
  <c r="CF67" i="30"/>
  <c r="CF66" i="30"/>
  <c r="CF65" i="30"/>
  <c r="CF64" i="30"/>
  <c r="CF63" i="30"/>
  <c r="CF62" i="30"/>
  <c r="CF61" i="30"/>
  <c r="CF60" i="30"/>
  <c r="CF59" i="30"/>
  <c r="CF58" i="30"/>
  <c r="CB91" i="30"/>
  <c r="CB90" i="30"/>
  <c r="CB89" i="30"/>
  <c r="CB88" i="30"/>
  <c r="CB87" i="30"/>
  <c r="CB86" i="30"/>
  <c r="CB85" i="30"/>
  <c r="CB84" i="30"/>
  <c r="CB83" i="30"/>
  <c r="CB82" i="30"/>
  <c r="CB81" i="30"/>
  <c r="CB80" i="30"/>
  <c r="CB79" i="30"/>
  <c r="CB78" i="30"/>
  <c r="CB77" i="30"/>
  <c r="CB76" i="30"/>
  <c r="CB75" i="30"/>
  <c r="CB74" i="30"/>
  <c r="CB73" i="30"/>
  <c r="CB72" i="30"/>
  <c r="CB71" i="30"/>
  <c r="CB70" i="30"/>
  <c r="CB69" i="30"/>
  <c r="CB68" i="30"/>
  <c r="CB67" i="30"/>
  <c r="CB66" i="30"/>
  <c r="CB65" i="30"/>
  <c r="CB64" i="30"/>
  <c r="CB63" i="30"/>
  <c r="CB62" i="30"/>
  <c r="CB61" i="30"/>
  <c r="CB60" i="30"/>
  <c r="CB59" i="30"/>
  <c r="CB58" i="30"/>
  <c r="BX91" i="30"/>
  <c r="BX90" i="30"/>
  <c r="BX89" i="30"/>
  <c r="BX88" i="30"/>
  <c r="BX87" i="30"/>
  <c r="BX86" i="30"/>
  <c r="BX85" i="30"/>
  <c r="BX84" i="30"/>
  <c r="BX83" i="30"/>
  <c r="BX82" i="30"/>
  <c r="BX81" i="30"/>
  <c r="BX80" i="30"/>
  <c r="BX79" i="30"/>
  <c r="BX78" i="30"/>
  <c r="BX77" i="30"/>
  <c r="BX76" i="30"/>
  <c r="BX75" i="30"/>
  <c r="BX74" i="30"/>
  <c r="BX73" i="30"/>
  <c r="BX72" i="30"/>
  <c r="BX71" i="30"/>
  <c r="BX70" i="30"/>
  <c r="BX69" i="30"/>
  <c r="BX68" i="30"/>
  <c r="BX67" i="30"/>
  <c r="BX66" i="30"/>
  <c r="BX65" i="30"/>
  <c r="BX64" i="30"/>
  <c r="BX63" i="30"/>
  <c r="BX62" i="30"/>
  <c r="BX61" i="30"/>
  <c r="BX60" i="30"/>
  <c r="BX59" i="30"/>
  <c r="BX58" i="30"/>
  <c r="BT91" i="30"/>
  <c r="BT90" i="30"/>
  <c r="BT89" i="30"/>
  <c r="BT88" i="30"/>
  <c r="BT87" i="30"/>
  <c r="BT86" i="30"/>
  <c r="BT85" i="30"/>
  <c r="BT84" i="30"/>
  <c r="BT83" i="30"/>
  <c r="BT82" i="30"/>
  <c r="BT81" i="30"/>
  <c r="BT80" i="30"/>
  <c r="BT79" i="30"/>
  <c r="BT78" i="30"/>
  <c r="BT77" i="30"/>
  <c r="BT76" i="30"/>
  <c r="BT75" i="30"/>
  <c r="BT74" i="30"/>
  <c r="BT73" i="30"/>
  <c r="BT72" i="30"/>
  <c r="BT71" i="30"/>
  <c r="BT70" i="30"/>
  <c r="BT69" i="30"/>
  <c r="BT68" i="30"/>
  <c r="BT67" i="30"/>
  <c r="BT66" i="30"/>
  <c r="BT65" i="30"/>
  <c r="BT64" i="30"/>
  <c r="BT63" i="30"/>
  <c r="BT62" i="30"/>
  <c r="BT61" i="30"/>
  <c r="BT60" i="30"/>
  <c r="BT59" i="30"/>
  <c r="BT58" i="30"/>
  <c r="BP91" i="30"/>
  <c r="BP90" i="30"/>
  <c r="BP89" i="30"/>
  <c r="BP88" i="30"/>
  <c r="BP87" i="30"/>
  <c r="BP86" i="30"/>
  <c r="BP85" i="30"/>
  <c r="BP84" i="30"/>
  <c r="BP83" i="30"/>
  <c r="BP82" i="30"/>
  <c r="BP81" i="30"/>
  <c r="BP80" i="30"/>
  <c r="BP79" i="30"/>
  <c r="BP78" i="30"/>
  <c r="BP77" i="30"/>
  <c r="BP76" i="30"/>
  <c r="BP75" i="30"/>
  <c r="BP74" i="30"/>
  <c r="BP73" i="30"/>
  <c r="BP72" i="30"/>
  <c r="BP71" i="30"/>
  <c r="BP70" i="30"/>
  <c r="BP69" i="30"/>
  <c r="BP68" i="30"/>
  <c r="BP67" i="30"/>
  <c r="BP66" i="30"/>
  <c r="BP65" i="30"/>
  <c r="BP64" i="30"/>
  <c r="BP63" i="30"/>
  <c r="BP62" i="30"/>
  <c r="BP61" i="30"/>
  <c r="BP60" i="30"/>
  <c r="BP59" i="30"/>
  <c r="BP58" i="30"/>
  <c r="BL91" i="30"/>
  <c r="BL90" i="30"/>
  <c r="BL89" i="30"/>
  <c r="BL88" i="30"/>
  <c r="BL87" i="30"/>
  <c r="BL86" i="30"/>
  <c r="BL85" i="30"/>
  <c r="BL84" i="30"/>
  <c r="BL83" i="30"/>
  <c r="BL82" i="30"/>
  <c r="BL81" i="30"/>
  <c r="BL80" i="30"/>
  <c r="BL79" i="30"/>
  <c r="BL78" i="30"/>
  <c r="BL77" i="30"/>
  <c r="BL76" i="30"/>
  <c r="BL75" i="30"/>
  <c r="BL74" i="30"/>
  <c r="BL73" i="30"/>
  <c r="BL72" i="30"/>
  <c r="BL71" i="30"/>
  <c r="BL70" i="30"/>
  <c r="BL69" i="30"/>
  <c r="BL68" i="30"/>
  <c r="BL67" i="30"/>
  <c r="BL66" i="30"/>
  <c r="BL65" i="30"/>
  <c r="BL64" i="30"/>
  <c r="BL63" i="30"/>
  <c r="BL62" i="30"/>
  <c r="BL61" i="30"/>
  <c r="BL60" i="30"/>
  <c r="BL59" i="30"/>
  <c r="BL58" i="30"/>
  <c r="BH91" i="30"/>
  <c r="BH90" i="30"/>
  <c r="BH89" i="30"/>
  <c r="BH88" i="30"/>
  <c r="BH87" i="30"/>
  <c r="BH86" i="30"/>
  <c r="BH85" i="30"/>
  <c r="BH84" i="30"/>
  <c r="BH83" i="30"/>
  <c r="BH82" i="30"/>
  <c r="BH81" i="30"/>
  <c r="BH80" i="30"/>
  <c r="BH79" i="30"/>
  <c r="BH78" i="30"/>
  <c r="BH77" i="30"/>
  <c r="BH76" i="30"/>
  <c r="BH75" i="30"/>
  <c r="BH74" i="30"/>
  <c r="BH73" i="30"/>
  <c r="BH72" i="30"/>
  <c r="BH71" i="30"/>
  <c r="BH70" i="30"/>
  <c r="BH69" i="30"/>
  <c r="BH68" i="30"/>
  <c r="BH67" i="30"/>
  <c r="BH66" i="30"/>
  <c r="BH65" i="30"/>
  <c r="BH64" i="30"/>
  <c r="BH63" i="30"/>
  <c r="BH62" i="30"/>
  <c r="BH61" i="30"/>
  <c r="BH60" i="30"/>
  <c r="BH59" i="30"/>
  <c r="BH58" i="30"/>
  <c r="AZ91" i="30"/>
  <c r="AZ90" i="30"/>
  <c r="AZ89" i="30"/>
  <c r="AZ88" i="30"/>
  <c r="AZ87" i="30"/>
  <c r="AZ86" i="30"/>
  <c r="AZ85" i="30"/>
  <c r="AZ84" i="30"/>
  <c r="AZ83" i="30"/>
  <c r="AZ82" i="30"/>
  <c r="AZ81" i="30"/>
  <c r="AZ80" i="30"/>
  <c r="AZ79" i="30"/>
  <c r="AZ78" i="30"/>
  <c r="AZ77" i="30"/>
  <c r="AZ76" i="30"/>
  <c r="AZ75" i="30"/>
  <c r="AZ74" i="30"/>
  <c r="AZ73" i="30"/>
  <c r="AZ72" i="30"/>
  <c r="AZ71" i="30"/>
  <c r="AZ70" i="30"/>
  <c r="AZ69" i="30"/>
  <c r="AZ68" i="30"/>
  <c r="AZ67" i="30"/>
  <c r="AZ66" i="30"/>
  <c r="AZ65" i="30"/>
  <c r="AZ64" i="30"/>
  <c r="AZ63" i="30"/>
  <c r="AZ62" i="30"/>
  <c r="AZ61" i="30"/>
  <c r="AZ60" i="30"/>
  <c r="AZ59" i="30"/>
  <c r="AZ58" i="30"/>
  <c r="AV91" i="30"/>
  <c r="AV90" i="30"/>
  <c r="AV89" i="30"/>
  <c r="AV88" i="30"/>
  <c r="AV87" i="30"/>
  <c r="AV86" i="30"/>
  <c r="AV85" i="30"/>
  <c r="AV84" i="30"/>
  <c r="AV83" i="30"/>
  <c r="AV82" i="30"/>
  <c r="AV81" i="30"/>
  <c r="AV80" i="30"/>
  <c r="AV79" i="30"/>
  <c r="AV78" i="30"/>
  <c r="AV77" i="30"/>
  <c r="AV76" i="30"/>
  <c r="AV75" i="30"/>
  <c r="AV74" i="30"/>
  <c r="AV73" i="30"/>
  <c r="AV72" i="30"/>
  <c r="AV71" i="30"/>
  <c r="AV70" i="30"/>
  <c r="AV69" i="30"/>
  <c r="AV68" i="30"/>
  <c r="AV67" i="30"/>
  <c r="AV66" i="30"/>
  <c r="AV65" i="30"/>
  <c r="AV64" i="30"/>
  <c r="AV63" i="30"/>
  <c r="AV62" i="30"/>
  <c r="AV61" i="30"/>
  <c r="AV60" i="30"/>
  <c r="AV59" i="30"/>
  <c r="AV58" i="30"/>
  <c r="AR91" i="30"/>
  <c r="AR90" i="30"/>
  <c r="AR89" i="30"/>
  <c r="AR88" i="30"/>
  <c r="AR87" i="30"/>
  <c r="AR86" i="30"/>
  <c r="AR85" i="30"/>
  <c r="AR84" i="30"/>
  <c r="AR83" i="30"/>
  <c r="AR82" i="30"/>
  <c r="AR81" i="30"/>
  <c r="AR80" i="30"/>
  <c r="AR79" i="30"/>
  <c r="AR78" i="30"/>
  <c r="AR77" i="30"/>
  <c r="AR76" i="30"/>
  <c r="AR75" i="30"/>
  <c r="AR74" i="30"/>
  <c r="AR73" i="30"/>
  <c r="AR72" i="30"/>
  <c r="AR71" i="30"/>
  <c r="AR70" i="30"/>
  <c r="AR69" i="30"/>
  <c r="AR68" i="30"/>
  <c r="AR67" i="30"/>
  <c r="AR66" i="30"/>
  <c r="AR65" i="30"/>
  <c r="AR64" i="30"/>
  <c r="AR63" i="30"/>
  <c r="AR62" i="30"/>
  <c r="AR61" i="30"/>
  <c r="AR60" i="30"/>
  <c r="AR59" i="30"/>
  <c r="AR58" i="30"/>
  <c r="AJ91" i="30"/>
  <c r="AJ90" i="30"/>
  <c r="AJ89" i="30"/>
  <c r="AJ88" i="30"/>
  <c r="AJ87" i="30"/>
  <c r="AJ86" i="30"/>
  <c r="AJ85" i="30"/>
  <c r="AJ84" i="30"/>
  <c r="AJ83" i="30"/>
  <c r="AJ82" i="30"/>
  <c r="AJ81" i="30"/>
  <c r="AJ80" i="30"/>
  <c r="AJ79" i="30"/>
  <c r="AJ78" i="30"/>
  <c r="AJ77" i="30"/>
  <c r="AJ76" i="30"/>
  <c r="AJ75" i="30"/>
  <c r="AJ74" i="30"/>
  <c r="AJ73" i="30"/>
  <c r="AJ72" i="30"/>
  <c r="AJ71" i="30"/>
  <c r="AJ70" i="30"/>
  <c r="AJ69" i="30"/>
  <c r="AJ68" i="30"/>
  <c r="AJ67" i="30"/>
  <c r="AJ66" i="30"/>
  <c r="AJ65" i="30"/>
  <c r="AJ64" i="30"/>
  <c r="AJ63" i="30"/>
  <c r="AJ62" i="30"/>
  <c r="AJ61" i="30"/>
  <c r="AJ60" i="30"/>
  <c r="AJ59" i="30"/>
  <c r="AJ58" i="30"/>
  <c r="B24" i="18" l="1"/>
  <c r="B23" i="18"/>
  <c r="B22" i="18"/>
  <c r="B21" i="18"/>
  <c r="B20" i="18"/>
  <c r="B19" i="18"/>
  <c r="B18" i="18"/>
  <c r="B17" i="18"/>
  <c r="B16" i="18"/>
  <c r="B15" i="18"/>
  <c r="B14" i="18"/>
  <c r="W57" i="30" l="1"/>
  <c r="W56" i="30"/>
  <c r="W49" i="30"/>
  <c r="W40" i="30"/>
  <c r="W39" i="30"/>
  <c r="X49" i="30"/>
  <c r="X55" i="30"/>
  <c r="X56" i="30"/>
  <c r="X57" i="30"/>
  <c r="X41" i="30"/>
  <c r="X40" i="30"/>
  <c r="X39" i="30"/>
  <c r="T41" i="30"/>
  <c r="T40" i="30"/>
  <c r="T39" i="30"/>
  <c r="R49" i="30"/>
  <c r="Q49" i="30"/>
  <c r="Q57" i="30"/>
  <c r="R57" i="30"/>
  <c r="R56" i="30"/>
  <c r="Q56" i="30"/>
  <c r="Q40" i="30"/>
  <c r="Q39" i="30"/>
  <c r="J56" i="30"/>
  <c r="J49" i="30"/>
  <c r="J41" i="30"/>
  <c r="D57" i="30"/>
  <c r="D56" i="30"/>
  <c r="D55" i="30"/>
  <c r="D49" i="30"/>
  <c r="D48" i="30"/>
  <c r="G57" i="30"/>
  <c r="G56" i="30"/>
  <c r="G55" i="30"/>
  <c r="G49" i="30"/>
  <c r="G48" i="30"/>
  <c r="G41" i="30"/>
  <c r="D41" i="30"/>
  <c r="D40" i="30"/>
  <c r="D39" i="30"/>
  <c r="D34" i="30"/>
  <c r="D35" i="30"/>
  <c r="D36" i="30"/>
  <c r="D37" i="30"/>
  <c r="D38" i="30"/>
  <c r="D33" i="30"/>
  <c r="R40" i="30"/>
  <c r="R39" i="30"/>
  <c r="J39" i="30"/>
  <c r="G40" i="30"/>
  <c r="G39" i="30"/>
  <c r="W38" i="30"/>
  <c r="W34" i="30"/>
  <c r="W35" i="30"/>
  <c r="W36" i="30"/>
  <c r="W37" i="30"/>
  <c r="W33" i="30"/>
  <c r="X34" i="30"/>
  <c r="X35" i="30"/>
  <c r="X36" i="30"/>
  <c r="X37" i="30"/>
  <c r="X38" i="30"/>
  <c r="T34" i="30"/>
  <c r="T35" i="30"/>
  <c r="T36" i="30"/>
  <c r="T37" i="30"/>
  <c r="T38" i="30"/>
  <c r="T33" i="30"/>
  <c r="R34" i="30"/>
  <c r="R35" i="30"/>
  <c r="R37" i="30"/>
  <c r="R38" i="30"/>
  <c r="R33" i="30"/>
  <c r="Q34" i="30"/>
  <c r="Q35" i="30"/>
  <c r="Q36" i="30"/>
  <c r="Q37" i="30"/>
  <c r="Q38" i="30"/>
  <c r="Q33" i="30"/>
  <c r="J33" i="30"/>
  <c r="G34" i="30"/>
  <c r="G35" i="30"/>
  <c r="G36" i="30"/>
  <c r="G37" i="30"/>
  <c r="G38" i="30"/>
  <c r="G33" i="30"/>
  <c r="W29" i="30"/>
  <c r="W30" i="30"/>
  <c r="W31" i="30"/>
  <c r="W27" i="30"/>
  <c r="X29" i="30"/>
  <c r="X30" i="30"/>
  <c r="X31" i="30"/>
  <c r="X32" i="30"/>
  <c r="X27" i="30"/>
  <c r="AB27" i="30" s="1"/>
  <c r="T31" i="30"/>
  <c r="T29" i="30"/>
  <c r="T30" i="30"/>
  <c r="T32" i="30"/>
  <c r="T27" i="30"/>
  <c r="R30" i="30"/>
  <c r="R29" i="30"/>
  <c r="R27" i="30"/>
  <c r="Q30" i="30"/>
  <c r="Q29" i="30"/>
  <c r="Q27" i="30"/>
  <c r="J27" i="30"/>
  <c r="G29" i="30"/>
  <c r="G30" i="30"/>
  <c r="G31" i="30"/>
  <c r="G32" i="30"/>
  <c r="G27" i="30"/>
  <c r="D29" i="30"/>
  <c r="D30" i="30"/>
  <c r="D31" i="30"/>
  <c r="D32" i="30"/>
  <c r="D27" i="30"/>
  <c r="W24" i="30"/>
  <c r="W25" i="30"/>
  <c r="W26" i="30"/>
  <c r="X22" i="30"/>
  <c r="X23" i="30"/>
  <c r="X24" i="30"/>
  <c r="X25" i="30"/>
  <c r="X26" i="30"/>
  <c r="X21" i="30"/>
  <c r="T23" i="30"/>
  <c r="T22" i="30"/>
  <c r="T24" i="30"/>
  <c r="T25" i="30"/>
  <c r="T26" i="30"/>
  <c r="T21" i="30"/>
  <c r="R26" i="30"/>
  <c r="R25" i="30"/>
  <c r="R24" i="30"/>
  <c r="R21" i="30"/>
  <c r="J21" i="30"/>
  <c r="G22" i="30"/>
  <c r="G23" i="30"/>
  <c r="G24" i="30"/>
  <c r="G25" i="30"/>
  <c r="G26" i="30"/>
  <c r="G21" i="30"/>
  <c r="D22" i="30"/>
  <c r="D23" i="30"/>
  <c r="D24" i="30"/>
  <c r="D25" i="30"/>
  <c r="D26" i="30"/>
  <c r="D21" i="30"/>
  <c r="AB31" i="30" l="1"/>
  <c r="Z31" i="30"/>
  <c r="Z57" i="30"/>
  <c r="Z23" i="30"/>
  <c r="Z30" i="30"/>
  <c r="Z33" i="30"/>
  <c r="AB56" i="30"/>
  <c r="Z56" i="30"/>
  <c r="Z32" i="30"/>
  <c r="Z22" i="30"/>
  <c r="AB29" i="30"/>
  <c r="Z29" i="30"/>
  <c r="Z38" i="30"/>
  <c r="Z39" i="30"/>
  <c r="Z55" i="30"/>
  <c r="Z26" i="30"/>
  <c r="AB25" i="30"/>
  <c r="Z25" i="30"/>
  <c r="Z37" i="30"/>
  <c r="AB40" i="30"/>
  <c r="Z40" i="30"/>
  <c r="Z49" i="30"/>
  <c r="Z36" i="30"/>
  <c r="AB41" i="30"/>
  <c r="Z41" i="30"/>
  <c r="Z27" i="30"/>
  <c r="AB34" i="30"/>
  <c r="Z34" i="30"/>
  <c r="Z24" i="30"/>
  <c r="Z21" i="30"/>
  <c r="AB35" i="30"/>
  <c r="Z35" i="30"/>
  <c r="H28" i="39"/>
  <c r="H29" i="39"/>
  <c r="H30" i="39"/>
  <c r="H31" i="39"/>
  <c r="H32" i="39"/>
  <c r="H33" i="39"/>
  <c r="H34" i="39"/>
  <c r="H35" i="39"/>
  <c r="H36" i="39"/>
  <c r="H37" i="39"/>
  <c r="H38" i="39"/>
  <c r="H39" i="39"/>
  <c r="H40" i="39"/>
  <c r="H41" i="39"/>
  <c r="H42" i="39"/>
  <c r="H27" i="39"/>
  <c r="S57" i="30"/>
  <c r="Y56" i="30"/>
  <c r="S56" i="30"/>
  <c r="I16" i="39"/>
  <c r="B16" i="39"/>
  <c r="I56" i="30" s="1"/>
  <c r="Q21" i="30"/>
  <c r="S49" i="30"/>
  <c r="I49" i="30"/>
  <c r="I29" i="37"/>
  <c r="I30" i="37"/>
  <c r="I31" i="37"/>
  <c r="I32" i="37"/>
  <c r="I33" i="37"/>
  <c r="I34" i="37"/>
  <c r="I35" i="37"/>
  <c r="I36" i="37"/>
  <c r="I37" i="37"/>
  <c r="I38" i="37"/>
  <c r="I39" i="37"/>
  <c r="I40" i="37"/>
  <c r="I41" i="37"/>
  <c r="I42" i="37"/>
  <c r="I43" i="37"/>
  <c r="I28" i="37"/>
  <c r="I16" i="37"/>
  <c r="B16" i="37"/>
  <c r="K31" i="36"/>
  <c r="K32" i="36"/>
  <c r="K33" i="36"/>
  <c r="K34" i="36"/>
  <c r="K35" i="36"/>
  <c r="K36" i="36"/>
  <c r="K37" i="36"/>
  <c r="K38" i="36"/>
  <c r="K39" i="36"/>
  <c r="K40" i="36"/>
  <c r="K41" i="36"/>
  <c r="K42" i="36"/>
  <c r="K43" i="36"/>
  <c r="K44" i="36"/>
  <c r="K45" i="36"/>
  <c r="K30" i="36"/>
  <c r="Y41" i="30"/>
  <c r="S41" i="30"/>
  <c r="I16" i="36"/>
  <c r="B16" i="36"/>
  <c r="I41" i="30" s="1"/>
  <c r="H27" i="32"/>
  <c r="H28" i="32"/>
  <c r="H29" i="32"/>
  <c r="H30" i="32"/>
  <c r="H31" i="32"/>
  <c r="H32" i="32"/>
  <c r="H33" i="32"/>
  <c r="H34" i="32"/>
  <c r="H35" i="32"/>
  <c r="H36" i="32"/>
  <c r="H37" i="32"/>
  <c r="H38" i="32"/>
  <c r="H39" i="32"/>
  <c r="H40" i="32"/>
  <c r="H41" i="32"/>
  <c r="H42" i="32"/>
  <c r="P31" i="35"/>
  <c r="P32" i="35"/>
  <c r="P33" i="35"/>
  <c r="P34" i="35"/>
  <c r="P35" i="35"/>
  <c r="P36" i="35"/>
  <c r="P37" i="35"/>
  <c r="P38" i="35"/>
  <c r="P39" i="35"/>
  <c r="P40" i="35"/>
  <c r="P41" i="35"/>
  <c r="P42" i="35"/>
  <c r="P43" i="35"/>
  <c r="P44" i="35"/>
  <c r="P45" i="35"/>
  <c r="P46" i="35"/>
  <c r="S40" i="30"/>
  <c r="S39" i="30"/>
  <c r="I16" i="32"/>
  <c r="B16" i="32"/>
  <c r="I39" i="30" s="1"/>
  <c r="Y38" i="30"/>
  <c r="S38" i="30"/>
  <c r="Y37" i="30"/>
  <c r="S37" i="30"/>
  <c r="Y36" i="30"/>
  <c r="S36" i="30"/>
  <c r="Y35" i="30"/>
  <c r="S35" i="30"/>
  <c r="Y34" i="30"/>
  <c r="S34" i="30"/>
  <c r="Y33" i="30"/>
  <c r="S33" i="30"/>
  <c r="I16" i="35"/>
  <c r="B16" i="35"/>
  <c r="I33" i="30" s="1"/>
  <c r="H48" i="30" l="1"/>
  <c r="H57" i="30"/>
  <c r="H56" i="30"/>
  <c r="H55" i="30"/>
  <c r="H49" i="30"/>
  <c r="H41" i="30"/>
  <c r="H40" i="30"/>
  <c r="H39" i="30"/>
  <c r="H35" i="30"/>
  <c r="H36" i="30"/>
  <c r="H37" i="30"/>
  <c r="H33" i="30"/>
  <c r="H38" i="30"/>
  <c r="H34" i="30"/>
  <c r="N32" i="34"/>
  <c r="N33" i="34"/>
  <c r="N34" i="34"/>
  <c r="N35" i="34"/>
  <c r="N36" i="34"/>
  <c r="N37" i="34"/>
  <c r="N38" i="34"/>
  <c r="N39" i="34"/>
  <c r="N40" i="34"/>
  <c r="N41" i="34"/>
  <c r="N42" i="34"/>
  <c r="N43" i="34"/>
  <c r="N44" i="34"/>
  <c r="N45" i="34"/>
  <c r="N46" i="34"/>
  <c r="N31" i="34"/>
  <c r="Y32" i="30"/>
  <c r="Y29" i="30"/>
  <c r="S29" i="30"/>
  <c r="S27" i="30"/>
  <c r="Y31" i="30"/>
  <c r="Y30" i="30"/>
  <c r="B16" i="34"/>
  <c r="I27" i="30" s="1"/>
  <c r="J16" i="34"/>
  <c r="S30" i="30" l="1"/>
  <c r="H27" i="30"/>
  <c r="H29" i="30"/>
  <c r="H30" i="30"/>
  <c r="H31" i="30"/>
  <c r="H32" i="30"/>
  <c r="N31" i="33" a="1"/>
  <c r="N31" i="33" s="1"/>
  <c r="Y26" i="30"/>
  <c r="Y25" i="30"/>
  <c r="Y24" i="30"/>
  <c r="Y23" i="30"/>
  <c r="Y22" i="30"/>
  <c r="Y21" i="30"/>
  <c r="S26" i="30"/>
  <c r="S25" i="30"/>
  <c r="S24" i="30"/>
  <c r="I16" i="33"/>
  <c r="B16" i="33"/>
  <c r="I21" i="30" s="1"/>
  <c r="W20" i="30"/>
  <c r="W19" i="30"/>
  <c r="W18" i="30"/>
  <c r="X20" i="30"/>
  <c r="X19" i="30"/>
  <c r="X18" i="30"/>
  <c r="T19" i="30"/>
  <c r="R20" i="30"/>
  <c r="R19" i="30"/>
  <c r="R17" i="30"/>
  <c r="R18" i="30"/>
  <c r="Q18" i="30"/>
  <c r="T17" i="30"/>
  <c r="T18" i="30"/>
  <c r="J17" i="30"/>
  <c r="G18" i="30"/>
  <c r="G19" i="30"/>
  <c r="G20" i="30"/>
  <c r="G17" i="30"/>
  <c r="D18" i="30"/>
  <c r="D19" i="30"/>
  <c r="D20" i="30"/>
  <c r="D14" i="30"/>
  <c r="D15" i="30"/>
  <c r="D16" i="30"/>
  <c r="D17" i="30"/>
  <c r="L29" i="31" a="1"/>
  <c r="L29" i="31" s="1"/>
  <c r="Y19" i="30"/>
  <c r="S20" i="30"/>
  <c r="S19" i="30"/>
  <c r="S18" i="30"/>
  <c r="H16" i="31"/>
  <c r="B16" i="31"/>
  <c r="I17" i="30" s="1"/>
  <c r="J8" i="30"/>
  <c r="K29" i="42" a="1"/>
  <c r="K29" i="42" s="1"/>
  <c r="B16" i="42"/>
  <c r="I13" i="30" s="1"/>
  <c r="AE15" i="30" l="1"/>
  <c r="AE37" i="30"/>
  <c r="AE34" i="30"/>
  <c r="AE32" i="30"/>
  <c r="AE31" i="30"/>
  <c r="AE29" i="30"/>
  <c r="AD41" i="30"/>
  <c r="AD40" i="30"/>
  <c r="AD39" i="30"/>
  <c r="AD38" i="30"/>
  <c r="AD37" i="30"/>
  <c r="AD36" i="30"/>
  <c r="AD35" i="30"/>
  <c r="AD34" i="30"/>
  <c r="AD33" i="30"/>
  <c r="AD32" i="30"/>
  <c r="AD31" i="30"/>
  <c r="AD30" i="30"/>
  <c r="AD29" i="30"/>
  <c r="AD27" i="30"/>
  <c r="AD26" i="30"/>
  <c r="AD25" i="30"/>
  <c r="AD24" i="30"/>
  <c r="AD23" i="30"/>
  <c r="AD22" i="30"/>
  <c r="AD21" i="30"/>
  <c r="AD20" i="30"/>
  <c r="AD19" i="30"/>
  <c r="AD18" i="30"/>
  <c r="AD17" i="30"/>
  <c r="AD12" i="30"/>
  <c r="AE16" i="30"/>
  <c r="AD15" i="30"/>
  <c r="AE41" i="30"/>
  <c r="AE40" i="30"/>
  <c r="AE30" i="30"/>
  <c r="AE26" i="30"/>
  <c r="AE25" i="30"/>
  <c r="AE22" i="30"/>
  <c r="AE21" i="30"/>
  <c r="AE57" i="30"/>
  <c r="AE56" i="30"/>
  <c r="AE55" i="30"/>
  <c r="AE49" i="30"/>
  <c r="AE11" i="30"/>
  <c r="AE10" i="30"/>
  <c r="AE9" i="30"/>
  <c r="AD16" i="30"/>
  <c r="AE13" i="30"/>
  <c r="AE39" i="30"/>
  <c r="AE38" i="30"/>
  <c r="AE36" i="30"/>
  <c r="AE35" i="30"/>
  <c r="AE33" i="30"/>
  <c r="AE27" i="30"/>
  <c r="AE24" i="30"/>
  <c r="AE23" i="30"/>
  <c r="AE20" i="30"/>
  <c r="AE19" i="30"/>
  <c r="AE18" i="30"/>
  <c r="AE17" i="30"/>
  <c r="AE12" i="30"/>
  <c r="AD14" i="30"/>
  <c r="AD57" i="30"/>
  <c r="AD56" i="30"/>
  <c r="AD55" i="30"/>
  <c r="AD49" i="30"/>
  <c r="AD11" i="30"/>
  <c r="AD10" i="30"/>
  <c r="AD9" i="30"/>
  <c r="AE14" i="30"/>
  <c r="AD13" i="30"/>
  <c r="AB9" i="30"/>
  <c r="Z20" i="30"/>
  <c r="Z17" i="30"/>
  <c r="AB17" i="30"/>
  <c r="AB18" i="30"/>
  <c r="Z18" i="30"/>
  <c r="AB19" i="30"/>
  <c r="Z19" i="30"/>
  <c r="H30" i="19"/>
  <c r="G30" i="19"/>
  <c r="AJ12" i="30"/>
  <c r="AJ10" i="30"/>
  <c r="E34" i="19"/>
  <c r="E35" i="19"/>
  <c r="G29" i="42"/>
  <c r="AJ14" i="30"/>
  <c r="D30" i="36"/>
  <c r="I30" i="36" s="1"/>
  <c r="L30" i="36" s="1"/>
  <c r="D27" i="32"/>
  <c r="I31" i="35"/>
  <c r="H31" i="35"/>
  <c r="G31" i="35"/>
  <c r="AJ13" i="30"/>
  <c r="E27" i="39"/>
  <c r="D27" i="39"/>
  <c r="J32" i="38"/>
  <c r="L32" i="38" s="1"/>
  <c r="D32" i="38"/>
  <c r="K32" i="38" s="1"/>
  <c r="AJ41" i="30"/>
  <c r="AJ40" i="30"/>
  <c r="AJ39" i="30"/>
  <c r="AJ38" i="30"/>
  <c r="AJ37" i="30"/>
  <c r="AJ36" i="30"/>
  <c r="AJ35" i="30"/>
  <c r="AJ34" i="30"/>
  <c r="AJ33" i="30"/>
  <c r="AJ32" i="30"/>
  <c r="AJ31" i="30"/>
  <c r="AJ30" i="30"/>
  <c r="AJ29" i="30"/>
  <c r="AJ27" i="30"/>
  <c r="AJ26" i="30"/>
  <c r="AJ25" i="30"/>
  <c r="AJ24" i="30"/>
  <c r="AJ23" i="30"/>
  <c r="AJ22" i="30"/>
  <c r="AJ21" i="30"/>
  <c r="AJ20" i="30"/>
  <c r="AJ19" i="30"/>
  <c r="AJ56" i="30"/>
  <c r="AJ55" i="30"/>
  <c r="AJ49" i="30"/>
  <c r="E29" i="42"/>
  <c r="D29" i="42"/>
  <c r="F31" i="35"/>
  <c r="E31" i="35"/>
  <c r="D31" i="35"/>
  <c r="I31" i="34"/>
  <c r="H31" i="34"/>
  <c r="G31" i="34"/>
  <c r="L31" i="34" s="1"/>
  <c r="F31" i="34"/>
  <c r="D31" i="34"/>
  <c r="J31" i="34" s="1"/>
  <c r="I31" i="33"/>
  <c r="H31" i="33"/>
  <c r="G31" i="33"/>
  <c r="F31" i="33"/>
  <c r="E31" i="33"/>
  <c r="D31" i="33"/>
  <c r="G29" i="31"/>
  <c r="F29" i="31"/>
  <c r="E29" i="31"/>
  <c r="D29" i="31"/>
  <c r="H29" i="31" s="1"/>
  <c r="F29" i="42"/>
  <c r="AJ18" i="30"/>
  <c r="AJ17" i="30"/>
  <c r="F30" i="19"/>
  <c r="E30" i="19"/>
  <c r="I30" i="19" s="1"/>
  <c r="AJ15" i="30"/>
  <c r="AJ16" i="30"/>
  <c r="N46" i="33"/>
  <c r="N38" i="33"/>
  <c r="H20" i="30"/>
  <c r="H26" i="30"/>
  <c r="H21" i="30"/>
  <c r="H25" i="30"/>
  <c r="H22" i="30"/>
  <c r="H23" i="30"/>
  <c r="H24" i="30"/>
  <c r="H19" i="30"/>
  <c r="S23" i="30"/>
  <c r="S22" i="30"/>
  <c r="S21" i="30"/>
  <c r="H17" i="30"/>
  <c r="H18" i="30"/>
  <c r="N45" i="33"/>
  <c r="N37" i="33"/>
  <c r="N44" i="33"/>
  <c r="N36" i="33"/>
  <c r="N43" i="33"/>
  <c r="N35" i="33"/>
  <c r="N42" i="33"/>
  <c r="N34" i="33"/>
  <c r="N41" i="33"/>
  <c r="N33" i="33"/>
  <c r="N40" i="33"/>
  <c r="N32" i="33"/>
  <c r="N39" i="33"/>
  <c r="S17" i="30"/>
  <c r="L43" i="31"/>
  <c r="L35" i="31"/>
  <c r="L38" i="31"/>
  <c r="L37" i="31"/>
  <c r="L36" i="31"/>
  <c r="L42" i="31"/>
  <c r="L34" i="31"/>
  <c r="L44" i="31"/>
  <c r="L41" i="31"/>
  <c r="L33" i="31"/>
  <c r="L40" i="31"/>
  <c r="L32" i="31"/>
  <c r="L39" i="31"/>
  <c r="L31" i="31"/>
  <c r="L30" i="31"/>
  <c r="K44" i="42"/>
  <c r="K36" i="42"/>
  <c r="K43" i="42"/>
  <c r="K35" i="42"/>
  <c r="K42" i="42"/>
  <c r="K34" i="42"/>
  <c r="K41" i="42"/>
  <c r="K33" i="42"/>
  <c r="K40" i="42"/>
  <c r="K32" i="42"/>
  <c r="K39" i="42"/>
  <c r="K31" i="42"/>
  <c r="K38" i="42"/>
  <c r="K30" i="42"/>
  <c r="K37" i="42"/>
  <c r="N32" i="38" l="1"/>
  <c r="H29" i="42"/>
  <c r="L29" i="42" s="1"/>
  <c r="M31" i="34"/>
  <c r="AF13" i="30"/>
  <c r="AF16" i="30"/>
  <c r="U16" i="30" s="1"/>
  <c r="V16" i="30" s="1"/>
  <c r="AF11" i="30"/>
  <c r="AG11" i="30" s="1"/>
  <c r="AF10" i="30"/>
  <c r="AG10" i="30" s="1"/>
  <c r="AF9" i="30"/>
  <c r="AF56" i="30"/>
  <c r="U56" i="30" s="1"/>
  <c r="AF57" i="30"/>
  <c r="U57" i="30" s="1"/>
  <c r="AF49" i="30"/>
  <c r="U49" i="30" s="1"/>
  <c r="V49" i="30" s="1"/>
  <c r="AF55" i="30"/>
  <c r="AF34" i="30"/>
  <c r="AF15" i="30"/>
  <c r="U15" i="30" s="1"/>
  <c r="V15" i="30" s="1"/>
  <c r="E40" i="19"/>
  <c r="E37" i="19"/>
  <c r="E44" i="19"/>
  <c r="E41" i="19"/>
  <c r="E43" i="19"/>
  <c r="E38" i="19"/>
  <c r="E45" i="19"/>
  <c r="E39" i="19"/>
  <c r="E36" i="19"/>
  <c r="E42" i="19"/>
  <c r="AF23" i="30"/>
  <c r="AF32" i="30"/>
  <c r="AF36" i="30"/>
  <c r="AF40" i="30"/>
  <c r="AG40" i="30" s="1"/>
  <c r="AF29" i="30"/>
  <c r="AF37" i="30"/>
  <c r="AF12" i="30"/>
  <c r="AF20" i="30"/>
  <c r="AF24" i="30"/>
  <c r="AF33" i="30"/>
  <c r="U33" i="30" s="1"/>
  <c r="AF41" i="30"/>
  <c r="U41" i="30" s="1"/>
  <c r="AF17" i="30"/>
  <c r="AF21" i="30"/>
  <c r="AF25" i="30"/>
  <c r="AF30" i="30"/>
  <c r="U30" i="30" s="1"/>
  <c r="AF38" i="30"/>
  <c r="AF14" i="30"/>
  <c r="AF19" i="30"/>
  <c r="AF27" i="30"/>
  <c r="U27" i="30" s="1"/>
  <c r="AF18" i="30"/>
  <c r="AF22" i="30"/>
  <c r="AF26" i="30"/>
  <c r="AF31" i="30"/>
  <c r="AF35" i="30"/>
  <c r="AF39" i="30"/>
  <c r="AG39" i="30" s="1"/>
  <c r="AK33" i="30"/>
  <c r="AK39" i="30"/>
  <c r="AK22" i="30"/>
  <c r="AK26" i="30"/>
  <c r="AK40" i="30"/>
  <c r="AK34" i="30"/>
  <c r="AK19" i="30"/>
  <c r="AK35" i="30"/>
  <c r="AK11" i="30"/>
  <c r="AK41" i="30"/>
  <c r="AK24" i="30"/>
  <c r="AK30" i="30"/>
  <c r="AK9" i="30"/>
  <c r="AK18" i="30"/>
  <c r="AK32" i="30"/>
  <c r="AK49" i="30"/>
  <c r="AK20" i="30"/>
  <c r="AK14" i="30"/>
  <c r="AK25" i="30"/>
  <c r="AK36" i="30"/>
  <c r="AK56" i="30"/>
  <c r="AK37" i="30"/>
  <c r="AK21" i="30"/>
  <c r="AK15" i="30"/>
  <c r="AK17" i="30"/>
  <c r="AK55" i="30"/>
  <c r="AK27" i="30"/>
  <c r="AK12" i="30"/>
  <c r="AK13" i="30"/>
  <c r="AK23" i="30"/>
  <c r="AK10" i="30"/>
  <c r="AK38" i="30"/>
  <c r="AK29" i="30"/>
  <c r="AK31" i="30"/>
  <c r="AK16" i="30"/>
  <c r="K30" i="19" a="1"/>
  <c r="K30" i="19" s="1"/>
  <c r="B16" i="19"/>
  <c r="U8" i="30" l="1"/>
  <c r="V8" i="30" s="1"/>
  <c r="AG9" i="30"/>
  <c r="V41" i="30"/>
  <c r="O41" i="30"/>
  <c r="M41" i="30" s="1"/>
  <c r="K41" i="30" s="1"/>
  <c r="U51" i="30"/>
  <c r="U31" i="30"/>
  <c r="V31" i="30" s="1"/>
  <c r="U13" i="30"/>
  <c r="U10" i="30"/>
  <c r="V10" i="30" s="1"/>
  <c r="Z10" i="30"/>
  <c r="AG12" i="30"/>
  <c r="AG23" i="30"/>
  <c r="AG22" i="30"/>
  <c r="AG16" i="30"/>
  <c r="AG14" i="30"/>
  <c r="AG31" i="30"/>
  <c r="AG49" i="30"/>
  <c r="AG57" i="30"/>
  <c r="AG41" i="30"/>
  <c r="AG55" i="30"/>
  <c r="AG56" i="30"/>
  <c r="U40" i="30"/>
  <c r="V40" i="30" s="1"/>
  <c r="U39" i="30"/>
  <c r="V39" i="30" s="1"/>
  <c r="AG36" i="30"/>
  <c r="U36" i="30"/>
  <c r="AG38" i="30"/>
  <c r="U38" i="30"/>
  <c r="AG34" i="30"/>
  <c r="U34" i="30"/>
  <c r="AG35" i="30"/>
  <c r="U35" i="30"/>
  <c r="AG37" i="30"/>
  <c r="U37" i="30"/>
  <c r="AG33" i="30"/>
  <c r="AG30" i="30"/>
  <c r="AG32" i="30"/>
  <c r="AG29" i="30"/>
  <c r="U29" i="30"/>
  <c r="AG27" i="30"/>
  <c r="AG25" i="30"/>
  <c r="U25" i="30"/>
  <c r="AG24" i="30"/>
  <c r="U24" i="30"/>
  <c r="AG26" i="30"/>
  <c r="U26" i="30"/>
  <c r="AG21" i="30"/>
  <c r="AG20" i="30"/>
  <c r="U20" i="30"/>
  <c r="AG18" i="30"/>
  <c r="U18" i="30"/>
  <c r="AG19" i="30"/>
  <c r="U19" i="30"/>
  <c r="AG17" i="30"/>
  <c r="AG15" i="30"/>
  <c r="AG13" i="30"/>
  <c r="K37" i="19"/>
  <c r="K44" i="19"/>
  <c r="K36" i="19"/>
  <c r="K43" i="19"/>
  <c r="K35" i="19"/>
  <c r="K42" i="19"/>
  <c r="K34" i="19"/>
  <c r="K41" i="19"/>
  <c r="K33" i="19"/>
  <c r="K40" i="19"/>
  <c r="K32" i="19"/>
  <c r="K45" i="19"/>
  <c r="K39" i="19"/>
  <c r="K31" i="19"/>
  <c r="K38" i="19"/>
  <c r="O49" i="30" l="1"/>
  <c r="V51" i="30"/>
  <c r="O33" i="30"/>
  <c r="O27" i="30"/>
  <c r="O13" i="30"/>
  <c r="I8" i="30"/>
  <c r="R10" i="18" l="1"/>
  <c r="M46" i="30"/>
  <c r="K46" i="30" s="1"/>
  <c r="J16" i="19"/>
  <c r="W21" i="30"/>
  <c r="W22" i="30"/>
  <c r="W23" i="30"/>
  <c r="Q26" i="30"/>
  <c r="Q25" i="30"/>
  <c r="Q24" i="30"/>
  <c r="Q19" i="30"/>
  <c r="Q20" i="30"/>
  <c r="Q17" i="30"/>
  <c r="J13" i="30"/>
  <c r="H15" i="30"/>
  <c r="G15" i="30"/>
  <c r="S16" i="30"/>
  <c r="R16" i="30"/>
  <c r="H14" i="30"/>
  <c r="H16" i="30"/>
  <c r="H13" i="30"/>
  <c r="G14" i="30"/>
  <c r="G16" i="30"/>
  <c r="G13" i="30"/>
  <c r="D13" i="30"/>
  <c r="T16" i="30"/>
  <c r="U21" i="30" l="1"/>
  <c r="W17" i="30"/>
  <c r="U17" i="30" s="1"/>
  <c r="O17" i="30" s="1"/>
  <c r="D34" i="19"/>
  <c r="D38" i="19"/>
  <c r="D40" i="19"/>
  <c r="D39" i="19"/>
  <c r="D35" i="19"/>
  <c r="D36" i="19"/>
  <c r="D37" i="19"/>
  <c r="I16" i="42"/>
  <c r="T11" i="30"/>
  <c r="X12" i="30"/>
  <c r="X11" i="30"/>
  <c r="Y12" i="30"/>
  <c r="Y11" i="30"/>
  <c r="Y10" i="30"/>
  <c r="S11" i="30"/>
  <c r="S12" i="30"/>
  <c r="S10" i="30"/>
  <c r="R11" i="30"/>
  <c r="R12" i="30"/>
  <c r="R10" i="30"/>
  <c r="Q10" i="30"/>
  <c r="G10" i="30"/>
  <c r="G11" i="30"/>
  <c r="G12" i="30"/>
  <c r="D10" i="30"/>
  <c r="D11" i="30"/>
  <c r="D12" i="30"/>
  <c r="D9" i="30"/>
  <c r="Z11" i="30" l="1"/>
  <c r="AB12" i="30"/>
  <c r="Z12" i="30"/>
  <c r="I40" i="19"/>
  <c r="I38" i="19"/>
  <c r="I39" i="19"/>
  <c r="F36" i="42"/>
  <c r="F34" i="42"/>
  <c r="F42" i="42"/>
  <c r="F43" i="42"/>
  <c r="F41" i="42"/>
  <c r="F38" i="42"/>
  <c r="F39" i="42"/>
  <c r="F40" i="42"/>
  <c r="F35" i="42"/>
  <c r="F33" i="42"/>
  <c r="F44" i="42"/>
  <c r="E42" i="42"/>
  <c r="E43" i="42"/>
  <c r="E38" i="42"/>
  <c r="E39" i="42"/>
  <c r="E36" i="42"/>
  <c r="E35" i="42"/>
  <c r="E41" i="42"/>
  <c r="E44" i="42"/>
  <c r="E34" i="42"/>
  <c r="E40" i="42"/>
  <c r="E33" i="42"/>
  <c r="T10" i="30"/>
  <c r="T12" i="30"/>
  <c r="I41" i="42" l="1"/>
  <c r="I44" i="42"/>
  <c r="I40" i="42"/>
  <c r="I39" i="42"/>
  <c r="I38" i="42"/>
  <c r="I42" i="42"/>
  <c r="I43" i="42"/>
  <c r="O8" i="30"/>
  <c r="I10" i="18" l="1"/>
  <c r="P8" i="30"/>
  <c r="G36" i="42" l="1"/>
  <c r="G33" i="42"/>
  <c r="G41" i="42"/>
  <c r="J41" i="42" s="1"/>
  <c r="G44" i="42"/>
  <c r="J44" i="42" s="1"/>
  <c r="G40" i="42"/>
  <c r="J40" i="42" s="1"/>
  <c r="G35" i="42"/>
  <c r="G43" i="42"/>
  <c r="J43" i="42" s="1"/>
  <c r="G39" i="42"/>
  <c r="J39" i="42" s="1"/>
  <c r="G42" i="42"/>
  <c r="J42" i="42" s="1"/>
  <c r="G34" i="42"/>
  <c r="G38" i="42"/>
  <c r="J38" i="42" s="1"/>
  <c r="D42" i="42"/>
  <c r="D36" i="42"/>
  <c r="D38" i="42"/>
  <c r="D44" i="42"/>
  <c r="D43" i="42"/>
  <c r="D35" i="42"/>
  <c r="D33" i="42"/>
  <c r="D40" i="42"/>
  <c r="D34" i="42"/>
  <c r="D39" i="42"/>
  <c r="D41" i="42"/>
  <c r="D44" i="19"/>
  <c r="G34" i="19"/>
  <c r="H35" i="19"/>
  <c r="I44" i="19" l="1"/>
  <c r="H40" i="42"/>
  <c r="H44" i="42"/>
  <c r="H41" i="42"/>
  <c r="H38" i="42"/>
  <c r="H39" i="42"/>
  <c r="H43" i="42"/>
  <c r="H42" i="42"/>
  <c r="F45" i="19"/>
  <c r="F41" i="19"/>
  <c r="F37" i="19"/>
  <c r="G42" i="19"/>
  <c r="G38" i="19"/>
  <c r="H43" i="19"/>
  <c r="H39" i="19"/>
  <c r="G45" i="19"/>
  <c r="H45" i="19"/>
  <c r="D45" i="19"/>
  <c r="H42" i="19"/>
  <c r="G41" i="19"/>
  <c r="F44" i="19"/>
  <c r="D43" i="19"/>
  <c r="G44" i="19"/>
  <c r="H44" i="19"/>
  <c r="F43" i="19"/>
  <c r="H40" i="19"/>
  <c r="G43" i="19"/>
  <c r="D42" i="19"/>
  <c r="F42" i="19"/>
  <c r="D41" i="19"/>
  <c r="H41" i="19"/>
  <c r="F40" i="19"/>
  <c r="G40" i="19"/>
  <c r="G39" i="19"/>
  <c r="F39" i="19"/>
  <c r="H38" i="19"/>
  <c r="F38" i="19"/>
  <c r="H34" i="19"/>
  <c r="G37" i="19"/>
  <c r="F36" i="19"/>
  <c r="H37" i="19"/>
  <c r="G36" i="19"/>
  <c r="H36" i="19"/>
  <c r="F35" i="19"/>
  <c r="G35" i="19"/>
  <c r="F34" i="19"/>
  <c r="E27" i="32"/>
  <c r="Q12" i="30"/>
  <c r="Q11" i="30"/>
  <c r="J38" i="19" l="1"/>
  <c r="L38" i="19" s="1"/>
  <c r="G27" i="32"/>
  <c r="I42" i="19"/>
  <c r="I41" i="19"/>
  <c r="I45" i="19"/>
  <c r="I43" i="19"/>
  <c r="V13" i="30"/>
  <c r="J10" i="18"/>
  <c r="J42" i="19"/>
  <c r="J32" i="19"/>
  <c r="L32" i="19" s="1"/>
  <c r="J34" i="19"/>
  <c r="L34" i="19" s="1"/>
  <c r="J41" i="19"/>
  <c r="J31" i="19"/>
  <c r="L31" i="19" s="1"/>
  <c r="J39" i="19"/>
  <c r="L39" i="19" s="1"/>
  <c r="J40" i="19"/>
  <c r="L40" i="19" s="1"/>
  <c r="J45" i="19"/>
  <c r="J30" i="19"/>
  <c r="L30" i="19" s="1"/>
  <c r="J36" i="19"/>
  <c r="L36" i="19" s="1"/>
  <c r="J35" i="19"/>
  <c r="L35" i="19" s="1"/>
  <c r="J43" i="19"/>
  <c r="J44" i="19"/>
  <c r="L44" i="19" s="1"/>
  <c r="J33" i="19"/>
  <c r="L33" i="19" s="1"/>
  <c r="J37" i="19"/>
  <c r="L37" i="19" s="1"/>
  <c r="L34" i="42"/>
  <c r="L44" i="42"/>
  <c r="L43" i="42"/>
  <c r="L40" i="42"/>
  <c r="L33" i="42"/>
  <c r="L38" i="42"/>
  <c r="L36" i="42"/>
  <c r="L35" i="42"/>
  <c r="L39" i="42"/>
  <c r="L42" i="42"/>
  <c r="L41" i="42"/>
  <c r="E33" i="37"/>
  <c r="E43" i="37"/>
  <c r="E41" i="37"/>
  <c r="E35" i="37"/>
  <c r="E36" i="37"/>
  <c r="E38" i="37"/>
  <c r="E34" i="37"/>
  <c r="E32" i="37"/>
  <c r="E42" i="37"/>
  <c r="E37" i="37"/>
  <c r="E40" i="37"/>
  <c r="E39" i="37"/>
  <c r="L45" i="19" l="1"/>
  <c r="L43" i="19"/>
  <c r="L42" i="19"/>
  <c r="L41" i="19"/>
  <c r="J32" i="41"/>
  <c r="H39" i="37"/>
  <c r="H34" i="37"/>
  <c r="H33" i="37"/>
  <c r="H40" i="37"/>
  <c r="H36" i="37"/>
  <c r="H38" i="37"/>
  <c r="H35" i="37"/>
  <c r="H37" i="37"/>
  <c r="H42" i="37"/>
  <c r="H41" i="37"/>
  <c r="H32" i="37"/>
  <c r="H43" i="37"/>
  <c r="P15" i="18"/>
  <c r="C81" i="41" s="1"/>
  <c r="J15" i="18"/>
  <c r="C15" i="41" s="1"/>
  <c r="R15" i="18"/>
  <c r="C103" i="41" s="1"/>
  <c r="N15" i="18"/>
  <c r="C59" i="41" s="1"/>
  <c r="C169" i="41"/>
  <c r="K15" i="18"/>
  <c r="C26" i="41" s="1"/>
  <c r="U15" i="18"/>
  <c r="C136" i="41" s="1"/>
  <c r="T15" i="18"/>
  <c r="C125" i="41" s="1"/>
  <c r="C92" i="41"/>
  <c r="S15" i="18"/>
  <c r="C114" i="41" s="1"/>
  <c r="C158" i="41"/>
  <c r="M15" i="18"/>
  <c r="C48" i="41" s="1"/>
  <c r="V15" i="18"/>
  <c r="C147" i="41" s="1"/>
  <c r="O15" i="18"/>
  <c r="C70" i="41" s="1"/>
  <c r="L15" i="18"/>
  <c r="C37" i="41" s="1"/>
  <c r="P13" i="30"/>
  <c r="E40" i="39" l="1"/>
  <c r="E41" i="39"/>
  <c r="E42" i="39"/>
  <c r="E39" i="39"/>
  <c r="D41" i="39"/>
  <c r="D39" i="39"/>
  <c r="D40" i="39"/>
  <c r="D42" i="39"/>
  <c r="E47" i="38"/>
  <c r="E44" i="38"/>
  <c r="E46" i="38"/>
  <c r="E45" i="38"/>
  <c r="D44" i="38"/>
  <c r="D47" i="38"/>
  <c r="D45" i="38"/>
  <c r="D46" i="38"/>
  <c r="D43" i="37"/>
  <c r="D41" i="37"/>
  <c r="D40" i="37"/>
  <c r="D42" i="37"/>
  <c r="E42" i="36"/>
  <c r="E43" i="36"/>
  <c r="E45" i="36"/>
  <c r="E44" i="36"/>
  <c r="D42" i="36"/>
  <c r="D45" i="36"/>
  <c r="D44" i="36"/>
  <c r="D43" i="36"/>
  <c r="E39" i="32"/>
  <c r="E42" i="32"/>
  <c r="E41" i="32"/>
  <c r="E40" i="32"/>
  <c r="D40" i="32"/>
  <c r="D39" i="32"/>
  <c r="D41" i="32"/>
  <c r="D42" i="32"/>
  <c r="I44" i="35"/>
  <c r="I46" i="35"/>
  <c r="I45" i="35"/>
  <c r="I43" i="35"/>
  <c r="H43" i="35"/>
  <c r="H45" i="35"/>
  <c r="H44" i="35"/>
  <c r="H46" i="35"/>
  <c r="G45" i="35"/>
  <c r="G43" i="35"/>
  <c r="G44" i="35"/>
  <c r="G46" i="35"/>
  <c r="F46" i="35"/>
  <c r="F43" i="35"/>
  <c r="F45" i="35"/>
  <c r="F44" i="35"/>
  <c r="E45" i="35"/>
  <c r="E43" i="35"/>
  <c r="E46" i="35"/>
  <c r="E44" i="35"/>
  <c r="D44" i="35"/>
  <c r="D46" i="35"/>
  <c r="D45" i="35"/>
  <c r="D43" i="35"/>
  <c r="I44" i="34"/>
  <c r="I46" i="34"/>
  <c r="I43" i="34"/>
  <c r="I45" i="34"/>
  <c r="H46" i="34"/>
  <c r="H44" i="34"/>
  <c r="H43" i="34"/>
  <c r="H45" i="34"/>
  <c r="G44" i="34"/>
  <c r="G46" i="34"/>
  <c r="G45" i="34"/>
  <c r="G43" i="34"/>
  <c r="F44" i="34"/>
  <c r="F45" i="34"/>
  <c r="F46" i="34"/>
  <c r="F43" i="34"/>
  <c r="D44" i="34"/>
  <c r="D43" i="34"/>
  <c r="D45" i="34"/>
  <c r="D46" i="34"/>
  <c r="I43" i="33"/>
  <c r="I46" i="33"/>
  <c r="I44" i="33"/>
  <c r="I45" i="33"/>
  <c r="H43" i="33"/>
  <c r="H44" i="33"/>
  <c r="H46" i="33"/>
  <c r="H45" i="33"/>
  <c r="G43" i="33"/>
  <c r="G46" i="33"/>
  <c r="G45" i="33"/>
  <c r="G44" i="33"/>
  <c r="F43" i="33"/>
  <c r="F44" i="33"/>
  <c r="F46" i="33"/>
  <c r="F45" i="33"/>
  <c r="E43" i="33"/>
  <c r="E46" i="33"/>
  <c r="E44" i="33"/>
  <c r="E45" i="33"/>
  <c r="D45" i="33"/>
  <c r="D44" i="33"/>
  <c r="D43" i="33"/>
  <c r="D46" i="33"/>
  <c r="G41" i="31"/>
  <c r="G43" i="31"/>
  <c r="G44" i="31"/>
  <c r="G42" i="31"/>
  <c r="F43" i="31"/>
  <c r="F41" i="31"/>
  <c r="F44" i="31"/>
  <c r="F42" i="31"/>
  <c r="E42" i="31"/>
  <c r="E44" i="31"/>
  <c r="E43" i="31"/>
  <c r="E41" i="31"/>
  <c r="D43" i="31"/>
  <c r="H43" i="31" s="1"/>
  <c r="D42" i="31"/>
  <c r="H42" i="31" s="1"/>
  <c r="D41" i="31"/>
  <c r="H41" i="31" s="1"/>
  <c r="D44" i="31"/>
  <c r="H44" i="31" s="1"/>
  <c r="U14" i="18"/>
  <c r="V14" i="18"/>
  <c r="I43" i="36" l="1"/>
  <c r="I44" i="36"/>
  <c r="I45" i="36"/>
  <c r="I42" i="36"/>
  <c r="F40" i="39"/>
  <c r="F39" i="39"/>
  <c r="F41" i="39"/>
  <c r="G39" i="39"/>
  <c r="G42" i="39"/>
  <c r="F42" i="39"/>
  <c r="G41" i="39"/>
  <c r="G40" i="39"/>
  <c r="K45" i="38"/>
  <c r="K47" i="38"/>
  <c r="K44" i="38"/>
  <c r="L45" i="38"/>
  <c r="L46" i="38"/>
  <c r="L44" i="38"/>
  <c r="K46" i="38"/>
  <c r="L47" i="38"/>
  <c r="G40" i="32"/>
  <c r="G41" i="32"/>
  <c r="G42" i="32"/>
  <c r="G39" i="32"/>
  <c r="F42" i="32"/>
  <c r="F41" i="32"/>
  <c r="F39" i="32"/>
  <c r="F40" i="32"/>
  <c r="K43" i="35"/>
  <c r="M43" i="35"/>
  <c r="O46" i="35"/>
  <c r="K44" i="35"/>
  <c r="K45" i="35"/>
  <c r="M45" i="35"/>
  <c r="O44" i="35"/>
  <c r="M46" i="35"/>
  <c r="K46" i="35"/>
  <c r="O45" i="35"/>
  <c r="J43" i="35"/>
  <c r="L44" i="35"/>
  <c r="N46" i="35"/>
  <c r="O43" i="35"/>
  <c r="J45" i="35"/>
  <c r="N44" i="35"/>
  <c r="J46" i="35"/>
  <c r="L43" i="35"/>
  <c r="N45" i="35"/>
  <c r="M44" i="35"/>
  <c r="L45" i="35"/>
  <c r="J44" i="35"/>
  <c r="L46" i="35"/>
  <c r="N43" i="35"/>
  <c r="J44" i="34"/>
  <c r="M44" i="34"/>
  <c r="J46" i="34"/>
  <c r="M45" i="34"/>
  <c r="M43" i="34"/>
  <c r="K43" i="34"/>
  <c r="K46" i="34"/>
  <c r="M46" i="34"/>
  <c r="K45" i="34"/>
  <c r="J45" i="34"/>
  <c r="J43" i="34"/>
  <c r="K44" i="34"/>
  <c r="L46" i="33"/>
  <c r="L44" i="33"/>
  <c r="L43" i="33"/>
  <c r="L45" i="33"/>
  <c r="K44" i="33"/>
  <c r="M45" i="33"/>
  <c r="K45" i="33"/>
  <c r="M44" i="33"/>
  <c r="K46" i="33"/>
  <c r="M46" i="33"/>
  <c r="K43" i="33"/>
  <c r="M43" i="33"/>
  <c r="J42" i="31"/>
  <c r="J44" i="31"/>
  <c r="J43" i="31"/>
  <c r="J41" i="31"/>
  <c r="K42" i="31"/>
  <c r="I43" i="31"/>
  <c r="K44" i="31"/>
  <c r="I41" i="31"/>
  <c r="I44" i="31"/>
  <c r="K43" i="31"/>
  <c r="I42" i="31"/>
  <c r="K41" i="31"/>
  <c r="G42" i="37"/>
  <c r="G40" i="37"/>
  <c r="G41" i="37"/>
  <c r="G43" i="37"/>
  <c r="L46" i="34"/>
  <c r="L43" i="34"/>
  <c r="L44" i="34"/>
  <c r="L45" i="34"/>
  <c r="J46" i="33"/>
  <c r="J44" i="33"/>
  <c r="J43" i="33"/>
  <c r="J45" i="33"/>
  <c r="I42" i="39" l="1"/>
  <c r="C178" i="41" s="1"/>
  <c r="I41" i="39"/>
  <c r="I40" i="39"/>
  <c r="V24" i="18" s="1"/>
  <c r="C156" i="41" s="1"/>
  <c r="I42" i="32"/>
  <c r="N45" i="38"/>
  <c r="I41" i="32"/>
  <c r="C163" i="41" s="1"/>
  <c r="N44" i="38"/>
  <c r="U23" i="18" s="1"/>
  <c r="C144" i="41" s="1"/>
  <c r="L44" i="36"/>
  <c r="L45" i="36"/>
  <c r="N46" i="38"/>
  <c r="C166" i="41" s="1"/>
  <c r="L42" i="36"/>
  <c r="I39" i="39"/>
  <c r="U24" i="18" s="1"/>
  <c r="C145" i="41" s="1"/>
  <c r="L43" i="36"/>
  <c r="V21" i="18" s="1"/>
  <c r="C153" i="41" s="1"/>
  <c r="N47" i="38"/>
  <c r="C177" i="41" s="1"/>
  <c r="J43" i="37"/>
  <c r="J41" i="37"/>
  <c r="J40" i="37"/>
  <c r="J42" i="37"/>
  <c r="I40" i="32"/>
  <c r="I39" i="32"/>
  <c r="U20" i="18" s="1"/>
  <c r="C141" i="41" s="1"/>
  <c r="Q44" i="35"/>
  <c r="Q45" i="35"/>
  <c r="Q43" i="35"/>
  <c r="Q46" i="35"/>
  <c r="O45" i="34"/>
  <c r="O44" i="34"/>
  <c r="O43" i="34"/>
  <c r="O46" i="34"/>
  <c r="O44" i="33"/>
  <c r="O45" i="33"/>
  <c r="O43" i="33"/>
  <c r="O46" i="33"/>
  <c r="M43" i="31"/>
  <c r="M42" i="31"/>
  <c r="M41" i="31"/>
  <c r="M44" i="31"/>
  <c r="E37" i="39"/>
  <c r="E38" i="39"/>
  <c r="E35" i="39"/>
  <c r="E36" i="39"/>
  <c r="E33" i="39"/>
  <c r="E32" i="39"/>
  <c r="E31" i="39"/>
  <c r="E34" i="39"/>
  <c r="D31" i="39"/>
  <c r="D35" i="39"/>
  <c r="D38" i="39"/>
  <c r="D34" i="39"/>
  <c r="D33" i="39"/>
  <c r="D32" i="39"/>
  <c r="D37" i="39"/>
  <c r="D36" i="39"/>
  <c r="E43" i="38"/>
  <c r="E42" i="38"/>
  <c r="E41" i="38"/>
  <c r="D42" i="38"/>
  <c r="D41" i="38"/>
  <c r="D43" i="38"/>
  <c r="D32" i="37"/>
  <c r="D35" i="37"/>
  <c r="D39" i="37"/>
  <c r="D33" i="37"/>
  <c r="D34" i="37"/>
  <c r="D37" i="37"/>
  <c r="D38" i="37"/>
  <c r="E37" i="36"/>
  <c r="E41" i="36"/>
  <c r="E40" i="36"/>
  <c r="E36" i="36"/>
  <c r="E34" i="36"/>
  <c r="E35" i="36"/>
  <c r="E38" i="36"/>
  <c r="E39" i="36"/>
  <c r="D38" i="36"/>
  <c r="D37" i="36"/>
  <c r="D36" i="36"/>
  <c r="D35" i="36"/>
  <c r="D40" i="36"/>
  <c r="D39" i="36"/>
  <c r="D34" i="36"/>
  <c r="D41" i="36"/>
  <c r="E36" i="32"/>
  <c r="E34" i="32"/>
  <c r="E32" i="32"/>
  <c r="E38" i="32"/>
  <c r="E33" i="32"/>
  <c r="E37" i="32"/>
  <c r="E31" i="32"/>
  <c r="E35" i="32"/>
  <c r="D33" i="32"/>
  <c r="D35" i="32"/>
  <c r="D37" i="32"/>
  <c r="D32" i="32"/>
  <c r="D38" i="32"/>
  <c r="D36" i="32"/>
  <c r="D34" i="32"/>
  <c r="D31" i="32"/>
  <c r="I36" i="35"/>
  <c r="I37" i="35"/>
  <c r="I40" i="35"/>
  <c r="I38" i="35"/>
  <c r="I42" i="35"/>
  <c r="I41" i="35"/>
  <c r="I35" i="35"/>
  <c r="I39" i="35"/>
  <c r="H42" i="35"/>
  <c r="H39" i="35"/>
  <c r="H36" i="35"/>
  <c r="H37" i="35"/>
  <c r="H40" i="35"/>
  <c r="H41" i="35"/>
  <c r="H38" i="35"/>
  <c r="H35" i="35"/>
  <c r="G37" i="35"/>
  <c r="G41" i="35"/>
  <c r="G38" i="35"/>
  <c r="G42" i="35"/>
  <c r="G36" i="35"/>
  <c r="G35" i="35"/>
  <c r="G40" i="35"/>
  <c r="G39" i="35"/>
  <c r="F42" i="35"/>
  <c r="F35" i="35"/>
  <c r="F38" i="35"/>
  <c r="F37" i="35"/>
  <c r="F41" i="35"/>
  <c r="F39" i="35"/>
  <c r="F36" i="35"/>
  <c r="F40" i="35"/>
  <c r="E39" i="35"/>
  <c r="E40" i="35"/>
  <c r="E42" i="35"/>
  <c r="E38" i="35"/>
  <c r="E41" i="35"/>
  <c r="E35" i="35"/>
  <c r="E36" i="35"/>
  <c r="E37" i="35"/>
  <c r="D36" i="35"/>
  <c r="D39" i="35"/>
  <c r="D42" i="35"/>
  <c r="D40" i="35"/>
  <c r="D35" i="35"/>
  <c r="D37" i="35"/>
  <c r="D41" i="35"/>
  <c r="D38" i="35"/>
  <c r="I35" i="34"/>
  <c r="I38" i="34"/>
  <c r="I41" i="34"/>
  <c r="I42" i="34"/>
  <c r="I37" i="34"/>
  <c r="I36" i="34"/>
  <c r="I40" i="34"/>
  <c r="H38" i="34"/>
  <c r="H42" i="34"/>
  <c r="H36" i="34"/>
  <c r="H40" i="34"/>
  <c r="H37" i="34"/>
  <c r="H35" i="34"/>
  <c r="H41" i="34"/>
  <c r="G40" i="34"/>
  <c r="G38" i="34"/>
  <c r="G37" i="34"/>
  <c r="G42" i="34"/>
  <c r="G36" i="34"/>
  <c r="G41" i="34"/>
  <c r="G35" i="34"/>
  <c r="F37" i="34"/>
  <c r="F35" i="34"/>
  <c r="F41" i="34"/>
  <c r="F36" i="34"/>
  <c r="F40" i="34"/>
  <c r="F38" i="34"/>
  <c r="F42" i="34"/>
  <c r="D38" i="34"/>
  <c r="D37" i="34"/>
  <c r="D42" i="34"/>
  <c r="D41" i="34"/>
  <c r="D36" i="34"/>
  <c r="D40" i="34"/>
  <c r="D35" i="34"/>
  <c r="I41" i="33"/>
  <c r="I40" i="33"/>
  <c r="I37" i="33"/>
  <c r="I35" i="33"/>
  <c r="I39" i="33"/>
  <c r="I38" i="33"/>
  <c r="I42" i="33"/>
  <c r="I36" i="33"/>
  <c r="H40" i="33"/>
  <c r="H38" i="33"/>
  <c r="H42" i="33"/>
  <c r="H37" i="33"/>
  <c r="H41" i="33"/>
  <c r="H35" i="33"/>
  <c r="H39" i="33"/>
  <c r="H36" i="33"/>
  <c r="G36" i="33"/>
  <c r="G39" i="33"/>
  <c r="G40" i="33"/>
  <c r="G35" i="33"/>
  <c r="G38" i="33"/>
  <c r="G42" i="33"/>
  <c r="G37" i="33"/>
  <c r="G41" i="33"/>
  <c r="F35" i="33"/>
  <c r="F41" i="33"/>
  <c r="F39" i="33"/>
  <c r="F38" i="33"/>
  <c r="F37" i="33"/>
  <c r="F36" i="33"/>
  <c r="F42" i="33"/>
  <c r="F40" i="33"/>
  <c r="E42" i="33"/>
  <c r="E38" i="33"/>
  <c r="E35" i="33"/>
  <c r="E41" i="33"/>
  <c r="E40" i="33"/>
  <c r="E37" i="33"/>
  <c r="E39" i="33"/>
  <c r="E36" i="33"/>
  <c r="D36" i="33"/>
  <c r="D40" i="33"/>
  <c r="D35" i="33"/>
  <c r="D39" i="33"/>
  <c r="D41" i="33"/>
  <c r="D38" i="33"/>
  <c r="D37" i="33"/>
  <c r="D42" i="33"/>
  <c r="G35" i="31"/>
  <c r="G33" i="31"/>
  <c r="G40" i="31"/>
  <c r="G37" i="31"/>
  <c r="G36" i="31"/>
  <c r="G38" i="31"/>
  <c r="G34" i="31"/>
  <c r="G39" i="31"/>
  <c r="F40" i="31"/>
  <c r="F39" i="31"/>
  <c r="F35" i="31"/>
  <c r="F38" i="31"/>
  <c r="F33" i="31"/>
  <c r="F34" i="31"/>
  <c r="F37" i="31"/>
  <c r="F36" i="31"/>
  <c r="E34" i="31"/>
  <c r="E33" i="31"/>
  <c r="E37" i="31"/>
  <c r="E40" i="31"/>
  <c r="E38" i="31"/>
  <c r="E36" i="31"/>
  <c r="E35" i="31"/>
  <c r="E39" i="31"/>
  <c r="D34" i="31"/>
  <c r="H34" i="31" s="1"/>
  <c r="D38" i="31"/>
  <c r="H38" i="31" s="1"/>
  <c r="D33" i="31"/>
  <c r="H33" i="31" s="1"/>
  <c r="D39" i="31"/>
  <c r="H39" i="31" s="1"/>
  <c r="D37" i="31"/>
  <c r="H37" i="31" s="1"/>
  <c r="D40" i="31"/>
  <c r="H40" i="31" s="1"/>
  <c r="D36" i="31"/>
  <c r="H36" i="31" s="1"/>
  <c r="D35" i="31"/>
  <c r="H35" i="31" s="1"/>
  <c r="I41" i="36" l="1"/>
  <c r="I35" i="36"/>
  <c r="I36" i="36"/>
  <c r="I34" i="36"/>
  <c r="I39" i="36"/>
  <c r="I37" i="36"/>
  <c r="I40" i="36"/>
  <c r="I38" i="36"/>
  <c r="C167" i="41"/>
  <c r="C174" i="41"/>
  <c r="V23" i="18"/>
  <c r="C155" i="41" s="1"/>
  <c r="C175" i="41"/>
  <c r="C164" i="41"/>
  <c r="U21" i="18"/>
  <c r="C142" i="41" s="1"/>
  <c r="V19" i="18"/>
  <c r="C151" i="41" s="1"/>
  <c r="V20" i="18"/>
  <c r="C152" i="41" s="1"/>
  <c r="G32" i="39"/>
  <c r="F38" i="39"/>
  <c r="F36" i="39"/>
  <c r="F35" i="39"/>
  <c r="G28" i="39"/>
  <c r="G33" i="39"/>
  <c r="F37" i="39"/>
  <c r="F30" i="39"/>
  <c r="G29" i="39"/>
  <c r="F34" i="39"/>
  <c r="F29" i="39"/>
  <c r="F31" i="39"/>
  <c r="G36" i="39"/>
  <c r="F32" i="39"/>
  <c r="G30" i="39"/>
  <c r="G35" i="39"/>
  <c r="F33" i="39"/>
  <c r="G34" i="39"/>
  <c r="G38" i="39"/>
  <c r="F28" i="39"/>
  <c r="G31" i="39"/>
  <c r="G37" i="39"/>
  <c r="K41" i="38"/>
  <c r="K42" i="38"/>
  <c r="L42" i="38"/>
  <c r="K43" i="38"/>
  <c r="L43" i="38"/>
  <c r="L41" i="38"/>
  <c r="K40" i="38"/>
  <c r="N40" i="38" s="1"/>
  <c r="U19" i="18"/>
  <c r="C140" i="41" s="1"/>
  <c r="V17" i="18"/>
  <c r="C149" i="41" s="1"/>
  <c r="C162" i="41"/>
  <c r="F37" i="32"/>
  <c r="F31" i="32"/>
  <c r="F28" i="32"/>
  <c r="G38" i="32"/>
  <c r="F35" i="32"/>
  <c r="F29" i="32"/>
  <c r="F33" i="32"/>
  <c r="G28" i="32"/>
  <c r="G33" i="32"/>
  <c r="F36" i="32"/>
  <c r="G35" i="32"/>
  <c r="G34" i="32"/>
  <c r="F38" i="32"/>
  <c r="G31" i="32"/>
  <c r="G30" i="32"/>
  <c r="F34" i="32"/>
  <c r="G32" i="32"/>
  <c r="F32" i="32"/>
  <c r="G29" i="32"/>
  <c r="G36" i="32"/>
  <c r="F30" i="32"/>
  <c r="G37" i="32"/>
  <c r="C173" i="41"/>
  <c r="K33" i="35"/>
  <c r="N38" i="35"/>
  <c r="J42" i="35"/>
  <c r="K32" i="35"/>
  <c r="L36" i="35"/>
  <c r="L32" i="35"/>
  <c r="M38" i="35"/>
  <c r="N34" i="35"/>
  <c r="O39" i="35"/>
  <c r="O36" i="35"/>
  <c r="J38" i="35"/>
  <c r="J32" i="35"/>
  <c r="K41" i="35"/>
  <c r="L39" i="35"/>
  <c r="L42" i="35"/>
  <c r="M34" i="35"/>
  <c r="N41" i="35"/>
  <c r="O35" i="35"/>
  <c r="O32" i="35"/>
  <c r="L35" i="35"/>
  <c r="N42" i="35"/>
  <c r="J41" i="35"/>
  <c r="J39" i="35"/>
  <c r="K38" i="35"/>
  <c r="L33" i="35"/>
  <c r="M39" i="35"/>
  <c r="M41" i="35"/>
  <c r="N40" i="35"/>
  <c r="O41" i="35"/>
  <c r="O33" i="35"/>
  <c r="J37" i="35"/>
  <c r="J36" i="35"/>
  <c r="K42" i="35"/>
  <c r="L34" i="35"/>
  <c r="M40" i="35"/>
  <c r="M37" i="35"/>
  <c r="N37" i="35"/>
  <c r="O42" i="35"/>
  <c r="L40" i="35"/>
  <c r="J35" i="35"/>
  <c r="K37" i="35"/>
  <c r="K34" i="35"/>
  <c r="L41" i="35"/>
  <c r="M35" i="35"/>
  <c r="M33" i="35"/>
  <c r="N36" i="35"/>
  <c r="O38" i="35"/>
  <c r="O37" i="35"/>
  <c r="J34" i="35"/>
  <c r="K36" i="35"/>
  <c r="K40" i="35"/>
  <c r="L37" i="35"/>
  <c r="M36" i="35"/>
  <c r="N32" i="35"/>
  <c r="N33" i="35"/>
  <c r="O34" i="35"/>
  <c r="J40" i="35"/>
  <c r="M32" i="35"/>
  <c r="J33" i="35"/>
  <c r="K35" i="35"/>
  <c r="K39" i="35"/>
  <c r="L38" i="35"/>
  <c r="M42" i="35"/>
  <c r="N35" i="35"/>
  <c r="N39" i="35"/>
  <c r="O40" i="35"/>
  <c r="K40" i="34"/>
  <c r="J35" i="34"/>
  <c r="J42" i="34"/>
  <c r="K38" i="34"/>
  <c r="K37" i="34"/>
  <c r="M36" i="34"/>
  <c r="K36" i="34"/>
  <c r="M42" i="34"/>
  <c r="M41" i="34"/>
  <c r="J37" i="34"/>
  <c r="K34" i="34"/>
  <c r="M35" i="34"/>
  <c r="M37" i="34"/>
  <c r="J36" i="34"/>
  <c r="K41" i="34"/>
  <c r="J40" i="34"/>
  <c r="K33" i="34"/>
  <c r="K32" i="34"/>
  <c r="M38" i="34"/>
  <c r="J38" i="34"/>
  <c r="J41" i="34"/>
  <c r="K42" i="34"/>
  <c r="K35" i="34"/>
  <c r="M40" i="34"/>
  <c r="C160" i="41"/>
  <c r="K41" i="33"/>
  <c r="K40" i="33"/>
  <c r="L37" i="33"/>
  <c r="M41" i="33"/>
  <c r="K37" i="33"/>
  <c r="K39" i="33"/>
  <c r="L42" i="33"/>
  <c r="M38" i="33"/>
  <c r="K32" i="33"/>
  <c r="M39" i="33"/>
  <c r="K33" i="33"/>
  <c r="L36" i="33"/>
  <c r="L38" i="33"/>
  <c r="M35" i="33"/>
  <c r="L33" i="33"/>
  <c r="L32" i="33"/>
  <c r="K38" i="33"/>
  <c r="L39" i="33"/>
  <c r="L40" i="33"/>
  <c r="M37" i="33"/>
  <c r="C171" i="41"/>
  <c r="K36" i="33"/>
  <c r="M34" i="33"/>
  <c r="K42" i="33"/>
  <c r="K34" i="33"/>
  <c r="L35" i="33"/>
  <c r="M36" i="33"/>
  <c r="L34" i="33"/>
  <c r="K35" i="33"/>
  <c r="L41" i="33"/>
  <c r="M42" i="33"/>
  <c r="M40" i="33"/>
  <c r="U17" i="18"/>
  <c r="C138" i="41" s="1"/>
  <c r="K37" i="31"/>
  <c r="I36" i="31"/>
  <c r="J37" i="31"/>
  <c r="J40" i="31"/>
  <c r="K30" i="31"/>
  <c r="I38" i="31"/>
  <c r="K39" i="31"/>
  <c r="I32" i="31"/>
  <c r="J34" i="31"/>
  <c r="K33" i="31"/>
  <c r="I30" i="31"/>
  <c r="J30" i="31"/>
  <c r="K34" i="31"/>
  <c r="K35" i="31"/>
  <c r="K40" i="31"/>
  <c r="I39" i="31"/>
  <c r="K31" i="31"/>
  <c r="J39" i="31"/>
  <c r="I40" i="31"/>
  <c r="J38" i="31"/>
  <c r="J32" i="31"/>
  <c r="J36" i="31"/>
  <c r="J31" i="31"/>
  <c r="J33" i="31"/>
  <c r="I37" i="31"/>
  <c r="K38" i="31"/>
  <c r="I31" i="31"/>
  <c r="I33" i="31"/>
  <c r="K32" i="31"/>
  <c r="I35" i="31"/>
  <c r="I34" i="31"/>
  <c r="J35" i="31"/>
  <c r="K36" i="31"/>
  <c r="M33" i="33"/>
  <c r="M32" i="33"/>
  <c r="G33" i="37"/>
  <c r="G39" i="37"/>
  <c r="G35" i="37"/>
  <c r="G38" i="37"/>
  <c r="G36" i="37"/>
  <c r="G37" i="37"/>
  <c r="G34" i="37"/>
  <c r="G32" i="37"/>
  <c r="L42" i="34"/>
  <c r="L41" i="34"/>
  <c r="L35" i="34"/>
  <c r="L38" i="34"/>
  <c r="L36" i="34"/>
  <c r="L37" i="34"/>
  <c r="L40" i="34"/>
  <c r="J33" i="33"/>
  <c r="J41" i="33"/>
  <c r="J36" i="33"/>
  <c r="J40" i="33"/>
  <c r="J38" i="33"/>
  <c r="J42" i="33"/>
  <c r="J37" i="33"/>
  <c r="J32" i="33"/>
  <c r="J39" i="33"/>
  <c r="J34" i="33"/>
  <c r="J35" i="33"/>
  <c r="I32" i="39" l="1"/>
  <c r="N24" i="18" s="1"/>
  <c r="C68" i="41" s="1"/>
  <c r="I34" i="32"/>
  <c r="K23" i="18"/>
  <c r="C34" i="41" s="1"/>
  <c r="P23" i="18"/>
  <c r="C89" i="41" s="1"/>
  <c r="I33" i="39"/>
  <c r="I29" i="39"/>
  <c r="K24" i="18" s="1"/>
  <c r="C35" i="41" s="1"/>
  <c r="J23" i="18"/>
  <c r="C23" i="41" s="1"/>
  <c r="I36" i="39"/>
  <c r="I38" i="39"/>
  <c r="N23" i="18"/>
  <c r="C67" i="41" s="1"/>
  <c r="L41" i="36"/>
  <c r="T21" i="18" s="1"/>
  <c r="C131" i="41" s="1"/>
  <c r="I34" i="39"/>
  <c r="I37" i="39"/>
  <c r="I30" i="39"/>
  <c r="L23" i="18"/>
  <c r="C45" i="41" s="1"/>
  <c r="I35" i="39"/>
  <c r="I31" i="39"/>
  <c r="M24" i="18" s="1"/>
  <c r="C57" i="41" s="1"/>
  <c r="N42" i="38"/>
  <c r="S23" i="18" s="1"/>
  <c r="C122" i="41" s="1"/>
  <c r="I28" i="39"/>
  <c r="J24" i="18" s="1"/>
  <c r="C24" i="41" s="1"/>
  <c r="C100" i="41"/>
  <c r="N41" i="38"/>
  <c r="N43" i="38"/>
  <c r="T23" i="18" s="1"/>
  <c r="C133" i="41" s="1"/>
  <c r="O23" i="18"/>
  <c r="C78" i="41" s="1"/>
  <c r="I28" i="32"/>
  <c r="I38" i="32"/>
  <c r="T20" i="18" s="1"/>
  <c r="C130" i="41" s="1"/>
  <c r="I30" i="32"/>
  <c r="L20" i="18" s="1"/>
  <c r="I35" i="32"/>
  <c r="I33" i="32"/>
  <c r="O20" i="18" s="1"/>
  <c r="N21" i="18"/>
  <c r="C65" i="41" s="1"/>
  <c r="L40" i="36"/>
  <c r="S21" i="18" s="1"/>
  <c r="C120" i="41" s="1"/>
  <c r="L21" i="18"/>
  <c r="C43" i="41" s="1"/>
  <c r="K21" i="18"/>
  <c r="C32" i="41" s="1"/>
  <c r="J34" i="37"/>
  <c r="J33" i="37"/>
  <c r="J37" i="37"/>
  <c r="J32" i="37"/>
  <c r="J38" i="37"/>
  <c r="J36" i="37"/>
  <c r="J35" i="37"/>
  <c r="J39" i="37"/>
  <c r="L39" i="36"/>
  <c r="L38" i="36"/>
  <c r="C98" i="41" s="1"/>
  <c r="O21" i="18"/>
  <c r="C76" i="41" s="1"/>
  <c r="I36" i="32"/>
  <c r="I31" i="32"/>
  <c r="M20" i="18" s="1"/>
  <c r="I29" i="32"/>
  <c r="I32" i="32"/>
  <c r="I37" i="32"/>
  <c r="Q35" i="35"/>
  <c r="M19" i="18" s="1"/>
  <c r="C52" i="41" s="1"/>
  <c r="Q34" i="35"/>
  <c r="Q36" i="35"/>
  <c r="N19" i="18" s="1"/>
  <c r="C63" i="41" s="1"/>
  <c r="Q38" i="35"/>
  <c r="Q32" i="35"/>
  <c r="Q39" i="35"/>
  <c r="Q42" i="35"/>
  <c r="Q40" i="35"/>
  <c r="R19" i="18" s="1"/>
  <c r="C107" i="41" s="1"/>
  <c r="Q41" i="35"/>
  <c r="S19" i="18" s="1"/>
  <c r="C118" i="41" s="1"/>
  <c r="Q33" i="35"/>
  <c r="Q37" i="35"/>
  <c r="O19" i="18" s="1"/>
  <c r="C74" i="41" s="1"/>
  <c r="O36" i="34"/>
  <c r="O32" i="34"/>
  <c r="O42" i="34"/>
  <c r="O35" i="34"/>
  <c r="O38" i="34"/>
  <c r="O41" i="34"/>
  <c r="O34" i="34"/>
  <c r="O40" i="34"/>
  <c r="O37" i="34"/>
  <c r="O33" i="34"/>
  <c r="O38" i="33"/>
  <c r="O40" i="33"/>
  <c r="O34" i="33"/>
  <c r="O41" i="33"/>
  <c r="O35" i="33"/>
  <c r="O39" i="33"/>
  <c r="O37" i="33"/>
  <c r="O36" i="33"/>
  <c r="O42" i="33"/>
  <c r="M31" i="31"/>
  <c r="M35" i="31"/>
  <c r="M39" i="31"/>
  <c r="M30" i="31"/>
  <c r="M40" i="31"/>
  <c r="M36" i="31"/>
  <c r="M33" i="31"/>
  <c r="M37" i="31"/>
  <c r="M34" i="31"/>
  <c r="M32" i="31"/>
  <c r="M38" i="31"/>
  <c r="O56" i="30"/>
  <c r="M56" i="30" s="1"/>
  <c r="K56" i="30" s="1"/>
  <c r="O32" i="33"/>
  <c r="O39" i="30"/>
  <c r="O10" i="18" s="1"/>
  <c r="O33" i="33"/>
  <c r="O21" i="30"/>
  <c r="C168" i="41"/>
  <c r="C157" i="41"/>
  <c r="C146" i="41"/>
  <c r="T14" i="18"/>
  <c r="S14" i="18"/>
  <c r="R14" i="18"/>
  <c r="P14" i="18"/>
  <c r="O14" i="18"/>
  <c r="N14" i="18"/>
  <c r="M14" i="18"/>
  <c r="L14" i="18"/>
  <c r="K14" i="18"/>
  <c r="V57" i="30"/>
  <c r="V38" i="30"/>
  <c r="V37" i="30"/>
  <c r="V36" i="30"/>
  <c r="V35" i="30"/>
  <c r="V34" i="30"/>
  <c r="V29" i="30"/>
  <c r="V26" i="30"/>
  <c r="V25" i="30"/>
  <c r="V24" i="30"/>
  <c r="V20" i="30"/>
  <c r="V19" i="30"/>
  <c r="V18" i="30"/>
  <c r="M8" i="30" l="1"/>
  <c r="K8" i="30" s="1"/>
  <c r="C8" i="30" s="1"/>
  <c r="C75" i="41"/>
  <c r="C97" i="41"/>
  <c r="C42" i="41"/>
  <c r="C53" i="41"/>
  <c r="P20" i="18"/>
  <c r="O24" i="18"/>
  <c r="C79" i="41" s="1"/>
  <c r="M21" i="18"/>
  <c r="C54" i="41" s="1"/>
  <c r="P24" i="18"/>
  <c r="C90" i="41" s="1"/>
  <c r="J20" i="18"/>
  <c r="T24" i="18"/>
  <c r="C134" i="41" s="1"/>
  <c r="R24" i="18"/>
  <c r="C112" i="41" s="1"/>
  <c r="C101" i="41"/>
  <c r="J21" i="18"/>
  <c r="C21" i="41" s="1"/>
  <c r="L24" i="18"/>
  <c r="C46" i="41" s="1"/>
  <c r="S24" i="18"/>
  <c r="C123" i="41" s="1"/>
  <c r="M23" i="18"/>
  <c r="C56" i="41" s="1"/>
  <c r="R23" i="18"/>
  <c r="C111" i="41" s="1"/>
  <c r="F27" i="39"/>
  <c r="G27" i="39"/>
  <c r="L19" i="18"/>
  <c r="C41" i="41" s="1"/>
  <c r="R20" i="18"/>
  <c r="G28" i="37"/>
  <c r="J28" i="37" s="1"/>
  <c r="P21" i="18"/>
  <c r="C87" i="41" s="1"/>
  <c r="R21" i="18"/>
  <c r="C109" i="41" s="1"/>
  <c r="K19" i="18"/>
  <c r="C30" i="41" s="1"/>
  <c r="K20" i="18"/>
  <c r="C96" i="41"/>
  <c r="P19" i="18"/>
  <c r="C85" i="41" s="1"/>
  <c r="N20" i="18"/>
  <c r="S20" i="18"/>
  <c r="F27" i="32"/>
  <c r="J19" i="18"/>
  <c r="C19" i="41" s="1"/>
  <c r="T19" i="18"/>
  <c r="C129" i="41" s="1"/>
  <c r="O17" i="18"/>
  <c r="C72" i="41" s="1"/>
  <c r="T17" i="18"/>
  <c r="C127" i="41" s="1"/>
  <c r="C94" i="41"/>
  <c r="R17" i="18"/>
  <c r="C105" i="41" s="1"/>
  <c r="O31" i="35"/>
  <c r="K31" i="35"/>
  <c r="S17" i="18"/>
  <c r="C116" i="41" s="1"/>
  <c r="L17" i="18"/>
  <c r="C39" i="41" s="1"/>
  <c r="P17" i="18"/>
  <c r="C83" i="41" s="1"/>
  <c r="M17" i="18"/>
  <c r="C50" i="41" s="1"/>
  <c r="K31" i="33"/>
  <c r="N17" i="18"/>
  <c r="C61" i="41" s="1"/>
  <c r="K17" i="18"/>
  <c r="C28" i="41" s="1"/>
  <c r="J17" i="18"/>
  <c r="C17" i="41" s="1"/>
  <c r="K29" i="31"/>
  <c r="I29" i="31"/>
  <c r="J29" i="31"/>
  <c r="M31" i="33"/>
  <c r="N31" i="35"/>
  <c r="M31" i="35"/>
  <c r="L31" i="35"/>
  <c r="J31" i="35"/>
  <c r="K31" i="34"/>
  <c r="L31" i="33"/>
  <c r="J31" i="33"/>
  <c r="S10" i="18"/>
  <c r="J41" i="41" s="1"/>
  <c r="Q10" i="18"/>
  <c r="J39" i="41" s="1"/>
  <c r="P10" i="18"/>
  <c r="M10" i="18"/>
  <c r="S22" i="18"/>
  <c r="C121" i="41" s="1"/>
  <c r="C176" i="41"/>
  <c r="O22" i="18"/>
  <c r="C77" i="41" s="1"/>
  <c r="V22" i="18"/>
  <c r="C154" i="41" s="1"/>
  <c r="K22" i="18"/>
  <c r="C33" i="41" s="1"/>
  <c r="P22" i="18"/>
  <c r="C88" i="41" s="1"/>
  <c r="N22" i="18"/>
  <c r="C66" i="41" s="1"/>
  <c r="C165" i="41"/>
  <c r="M22" i="18"/>
  <c r="C55" i="41" s="1"/>
  <c r="C99" i="41"/>
  <c r="T22" i="18"/>
  <c r="C132" i="41" s="1"/>
  <c r="R22" i="18"/>
  <c r="C110" i="41" s="1"/>
  <c r="L22" i="18"/>
  <c r="C44" i="41" s="1"/>
  <c r="U22" i="18"/>
  <c r="C143" i="41" s="1"/>
  <c r="J22" i="18"/>
  <c r="C22" i="41" s="1"/>
  <c r="C69" i="41"/>
  <c r="C36" i="41"/>
  <c r="C91" i="41"/>
  <c r="V30" i="30"/>
  <c r="V56" i="30"/>
  <c r="P56" i="30"/>
  <c r="P49" i="30"/>
  <c r="P41" i="30"/>
  <c r="P39" i="30"/>
  <c r="V33" i="30"/>
  <c r="V27" i="30"/>
  <c r="V21" i="30"/>
  <c r="V17" i="30"/>
  <c r="C119" i="41" l="1"/>
  <c r="C20" i="41"/>
  <c r="C64" i="41"/>
  <c r="C108" i="41"/>
  <c r="C31" i="41"/>
  <c r="C86" i="41"/>
  <c r="J35" i="41"/>
  <c r="J40" i="41"/>
  <c r="J38" i="41"/>
  <c r="J37" i="41"/>
  <c r="I27" i="39"/>
  <c r="I24" i="18" s="1"/>
  <c r="C13" i="41" s="1"/>
  <c r="I23" i="18"/>
  <c r="I27" i="32"/>
  <c r="M29" i="31"/>
  <c r="I15" i="18"/>
  <c r="C4" i="41" s="1"/>
  <c r="Q31" i="35"/>
  <c r="O31" i="34"/>
  <c r="O31" i="33"/>
  <c r="I14" i="18"/>
  <c r="J14" i="18"/>
  <c r="K10" i="18"/>
  <c r="L10" i="18"/>
  <c r="P21" i="30"/>
  <c r="C124" i="41"/>
  <c r="C113" i="41"/>
  <c r="C58" i="41"/>
  <c r="C102" i="41"/>
  <c r="C80" i="41"/>
  <c r="C25" i="41"/>
  <c r="C47" i="41"/>
  <c r="C135" i="41"/>
  <c r="C12" i="41" l="1"/>
  <c r="J34" i="41"/>
  <c r="J33" i="41"/>
  <c r="P33" i="30"/>
  <c r="I22" i="18"/>
  <c r="C11" i="41" s="1"/>
  <c r="I21" i="18"/>
  <c r="C10" i="41" s="1"/>
  <c r="N10" i="18"/>
  <c r="I19" i="18"/>
  <c r="C8" i="41" s="1"/>
  <c r="I17" i="18"/>
  <c r="C6" i="41" s="1"/>
  <c r="J31" i="41"/>
  <c r="C14" i="41"/>
  <c r="C3" i="41"/>
  <c r="P27" i="30"/>
  <c r="C159" i="41"/>
  <c r="U16" i="18"/>
  <c r="C137" i="41" s="1"/>
  <c r="C170" i="41"/>
  <c r="V16" i="18"/>
  <c r="C148" i="41" s="1"/>
  <c r="C93" i="41"/>
  <c r="J16" i="18"/>
  <c r="C16" i="41" s="1"/>
  <c r="L16" i="18"/>
  <c r="C38" i="41" s="1"/>
  <c r="O16" i="18"/>
  <c r="C71" i="41" s="1"/>
  <c r="N16" i="18"/>
  <c r="C60" i="41" s="1"/>
  <c r="S16" i="18"/>
  <c r="C115" i="41" s="1"/>
  <c r="R16" i="18"/>
  <c r="C104" i="41" s="1"/>
  <c r="M16" i="18"/>
  <c r="C49" i="41" s="1"/>
  <c r="P16" i="18"/>
  <c r="C82" i="41" s="1"/>
  <c r="K16" i="18"/>
  <c r="C27" i="41" s="1"/>
  <c r="T16" i="18"/>
  <c r="C126" i="41" s="1"/>
  <c r="I16" i="18"/>
  <c r="C5" i="41" s="1"/>
  <c r="P17" i="30"/>
  <c r="J36" i="41" l="1"/>
  <c r="D8" i="18"/>
  <c r="V18" i="18"/>
  <c r="C150" i="41" s="1"/>
  <c r="U18" i="18"/>
  <c r="C139" i="41" s="1"/>
  <c r="C161" i="41"/>
  <c r="C172" i="41"/>
  <c r="M18" i="18"/>
  <c r="N18" i="18"/>
  <c r="C62" i="41" s="1"/>
  <c r="O18" i="18"/>
  <c r="C73" i="41" s="1"/>
  <c r="K18" i="18"/>
  <c r="C29" i="41" s="1"/>
  <c r="C95" i="41"/>
  <c r="T18" i="18"/>
  <c r="C128" i="41" s="1"/>
  <c r="R18" i="18"/>
  <c r="C106" i="41" s="1"/>
  <c r="S18" i="18"/>
  <c r="C117" i="41" s="1"/>
  <c r="P18" i="18"/>
  <c r="C84" i="41" s="1"/>
  <c r="L18" i="18"/>
  <c r="C40" i="41" s="1"/>
  <c r="J18" i="18"/>
  <c r="C18" i="41" s="1"/>
  <c r="I18" i="18"/>
  <c r="C7" i="41" s="1"/>
  <c r="J63" i="41" l="1"/>
  <c r="J57" i="41" s="1"/>
  <c r="C51" i="41"/>
  <c r="AC8" i="26"/>
  <c r="AC7" i="26"/>
  <c r="K62" i="41" l="1"/>
  <c r="J62" i="41"/>
  <c r="H10" i="30" l="1"/>
  <c r="H12" i="30"/>
  <c r="H11" i="30"/>
  <c r="I20" i="18" l="1"/>
  <c r="C9" i="41" l="1"/>
</calcChain>
</file>

<file path=xl/sharedStrings.xml><?xml version="1.0" encoding="utf-8"?>
<sst xmlns="http://schemas.openxmlformats.org/spreadsheetml/2006/main" count="3297" uniqueCount="774">
  <si>
    <t>COMPORTAMIENTO</t>
  </si>
  <si>
    <t>CRÍTICO</t>
  </si>
  <si>
    <t>PRECAUCIÓN</t>
  </si>
  <si>
    <t>NOMBRE DEL INDICADOR</t>
  </si>
  <si>
    <t>RESPONSABLE</t>
  </si>
  <si>
    <t>OBJETIVO DEL INDICADOR</t>
  </si>
  <si>
    <t>X:</t>
  </si>
  <si>
    <t>Resultado del Indicador</t>
  </si>
  <si>
    <t>FRECUENCIA</t>
  </si>
  <si>
    <t>PERÍODO</t>
  </si>
  <si>
    <t>META</t>
  </si>
  <si>
    <t>DESCRIPCIÓN DE LA TAREA</t>
  </si>
  <si>
    <t>PRIORIDAD</t>
  </si>
  <si>
    <t>ESTADO</t>
  </si>
  <si>
    <t>ASIGNADO A</t>
  </si>
  <si>
    <t>INICIO</t>
  </si>
  <si>
    <t>FIN</t>
  </si>
  <si>
    <t>COMENTARIOS</t>
  </si>
  <si>
    <t>MANUAL DESCRIPTIVO</t>
  </si>
  <si>
    <t>Gestión Financiera</t>
  </si>
  <si>
    <t>Secretario CRD</t>
  </si>
  <si>
    <t>Subsecretaría de Gobernanza</t>
  </si>
  <si>
    <t>Oficina de Control Interno</t>
  </si>
  <si>
    <t>Oficina de Control Interno Disciplinario</t>
  </si>
  <si>
    <t>Dirección de Fomento</t>
  </si>
  <si>
    <t>Dirección de Asuntos Locales y Participación</t>
  </si>
  <si>
    <t>Dirección de Personas Jurídicas</t>
  </si>
  <si>
    <t>Oficina Asesora de Comunicaciones</t>
  </si>
  <si>
    <t>Dirección de Arte, Cultura y Patrimonio</t>
  </si>
  <si>
    <t>Subdirección de Arte, Cultura y Patrimonio</t>
  </si>
  <si>
    <t>Subdirección de Infraestructura Cultural</t>
  </si>
  <si>
    <t>Dirección de Cultura Ciudadana</t>
  </si>
  <si>
    <t>Dirección de Lectura y Bibliotecas</t>
  </si>
  <si>
    <t>Dirección de Gestión Corporativa</t>
  </si>
  <si>
    <t>Direccionamiento Estratégico</t>
  </si>
  <si>
    <t>Gestión Jurídica</t>
  </si>
  <si>
    <t>Gestión del talento Humano</t>
  </si>
  <si>
    <t>2. PARTES CONSTITUTIVAS DE LA HERRAMIENTA DE MEDICIÓN</t>
  </si>
  <si>
    <t>► Manual Descriptivo</t>
  </si>
  <si>
    <t>► Planeador</t>
  </si>
  <si>
    <t>► Tablero de Comando</t>
  </si>
  <si>
    <t>PLANEADOR</t>
  </si>
  <si>
    <t>NOMBRE DE LA DEPENDENCIA</t>
  </si>
  <si>
    <t>PERSPECTIVA</t>
  </si>
  <si>
    <t>2021</t>
  </si>
  <si>
    <t>1. DESCRIPCIÓN DE LA HERRAMIENTA DE MEDICIÓN</t>
  </si>
  <si>
    <t>FÓRMULA DEL INDICADOR</t>
  </si>
  <si>
    <t>DESCRIPCIÓN VARIABLES DE LA FÓRMULA DEL INDICADOR</t>
  </si>
  <si>
    <t>TIPO DE PROCESO</t>
  </si>
  <si>
    <t>ACCIONES A SEGUIR</t>
  </si>
  <si>
    <t>► Mapa Estratégico</t>
  </si>
  <si>
    <t>MISIÓN Y VISIÓN</t>
  </si>
  <si>
    <r>
      <rPr>
        <b/>
        <sz val="11"/>
        <color theme="4" tint="-0.499984740745262"/>
        <rFont val="Arial"/>
        <family val="2"/>
      </rPr>
      <t>Nombre del Indicador:</t>
    </r>
    <r>
      <rPr>
        <sz val="11"/>
        <color theme="4" tint="-0.499984740745262"/>
        <rFont val="Arial"/>
        <family val="2"/>
      </rPr>
      <t xml:space="preserve"> Es la expresión que identifica al indicador y que manifiesta lo que se desea medir con él.</t>
    </r>
  </si>
  <si>
    <r>
      <rPr>
        <b/>
        <sz val="11"/>
        <color theme="4" tint="-0.499984740745262"/>
        <rFont val="Arial"/>
        <family val="2"/>
      </rPr>
      <t>Recomendaciones:</t>
    </r>
    <r>
      <rPr>
        <sz val="11"/>
        <color theme="4" tint="-0.499984740745262"/>
        <rFont val="Arial"/>
        <family val="2"/>
      </rPr>
      <t xml:space="preserve">
► El nombre expresa la denominación precisa con la que se distingue al indicador, no repite al objetivo.
► Debe ser claro y entendible en sí mismo, pero no presentarse como definición.
► No contiene el método de cálculo, pero debe ser consistente con el mismo.
► Debe ser único y corto: máximo 10 palabras (sugerido). El nombre, además de concreto, debe definir claramente su utilidad.
► El nombre del indicador no debe reflejar una acción; no incluye verbos en infinitivo.</t>
    </r>
  </si>
  <si>
    <r>
      <rPr>
        <b/>
        <sz val="11"/>
        <color theme="4" tint="-0.499984740745262"/>
        <rFont val="Arial"/>
        <family val="2"/>
      </rPr>
      <t>Objetivo del indicador:</t>
    </r>
    <r>
      <rPr>
        <sz val="11"/>
        <color theme="4" tint="-0.499984740745262"/>
        <rFont val="Arial"/>
        <family val="2"/>
      </rPr>
      <t xml:space="preserve"> Planteamiento del propósito a alcanzar por dicho Indicador.</t>
    </r>
  </si>
  <si>
    <r>
      <rPr>
        <b/>
        <sz val="11"/>
        <color theme="4" tint="-0.499984740745262"/>
        <rFont val="Arial"/>
        <family val="2"/>
      </rPr>
      <t xml:space="preserve">Fórmula del indicador: </t>
    </r>
    <r>
      <rPr>
        <sz val="11"/>
        <color theme="4" tint="-0.499984740745262"/>
        <rFont val="Arial"/>
        <family val="2"/>
      </rPr>
      <t>Expresión matemática del Indicador o de las variables, se expresa en una ecuación en la cual se relacionan variables com a, b, c…</t>
    </r>
  </si>
  <si>
    <r>
      <rPr>
        <b/>
        <sz val="11"/>
        <color theme="4" tint="-0.499984740745262"/>
        <rFont val="Arial"/>
        <family val="2"/>
      </rPr>
      <t>Frecuencia de análisis:</t>
    </r>
    <r>
      <rPr>
        <sz val="11"/>
        <color theme="4" tint="-0.499984740745262"/>
        <rFont val="Arial"/>
        <family val="2"/>
      </rPr>
      <t xml:space="preserve"> Indica el tiempo en que se analizan los resultados del Indicador y se establece su análisis y de ser necesario también se definen los planes de acción para la Corrección, Prevención o Mejora del Proceso/Dependencia.</t>
    </r>
  </si>
  <si>
    <r>
      <rPr>
        <b/>
        <sz val="11"/>
        <color theme="4" tint="-0.499984740745262"/>
        <rFont val="Arial"/>
        <family val="2"/>
      </rPr>
      <t xml:space="preserve">Fuente de la Información: </t>
    </r>
    <r>
      <rPr>
        <sz val="11"/>
        <color theme="4" tint="-0.499984740745262"/>
        <rFont val="Arial"/>
        <family val="2"/>
      </rPr>
      <t>Diversos tipos de documentos que contienen datos útiles. Son todos los recursos que contienen datos formales, informales, escritos, orales o multimedia.</t>
    </r>
  </si>
  <si>
    <r>
      <rPr>
        <b/>
        <sz val="11"/>
        <color theme="4" tint="-0.499984740745262"/>
        <rFont val="Arial"/>
        <family val="2"/>
      </rPr>
      <t xml:space="preserve">Meta: </t>
    </r>
    <r>
      <rPr>
        <sz val="11"/>
        <color theme="4" tint="-0.499984740745262"/>
        <rFont val="Arial"/>
        <family val="2"/>
      </rPr>
      <t>Parámetro de referencia para comparar si los resultados de cada período de medición están alcanzando los resultados esperados, la meta debe coincidir con el valor del límite inferior del Nivel Espera (verde) si el Indicador es creciente y con el límite superior del mismo umbral si el indicador es decreciente.</t>
    </r>
  </si>
  <si>
    <t>Estratégico</t>
  </si>
  <si>
    <t>Misionales</t>
  </si>
  <si>
    <t>Apoyo</t>
  </si>
  <si>
    <t>Evaluación</t>
  </si>
  <si>
    <t>N°</t>
  </si>
  <si>
    <t>NOMBRE DEL PROCESO</t>
  </si>
  <si>
    <t>OBJETIVO ESTRATÉGICO</t>
  </si>
  <si>
    <t>TEMÁTICA</t>
  </si>
  <si>
    <t>ESTRATEGIA</t>
  </si>
  <si>
    <t>METAS</t>
  </si>
  <si>
    <t>PROPÓSITO 
No.</t>
  </si>
  <si>
    <t>PROPOSITO</t>
  </si>
  <si>
    <t>LOGRO 
No.</t>
  </si>
  <si>
    <t>LOGRO DE CIUDAD</t>
  </si>
  <si>
    <t>PROGRAMA ESTRATÉGICO</t>
  </si>
  <si>
    <t>CÓDIGO PROGRAMA</t>
  </si>
  <si>
    <t>PROGRAMA</t>
  </si>
  <si>
    <t>CÓDIGO META PLAN</t>
  </si>
  <si>
    <t>CÓDIGO INDICADOR</t>
  </si>
  <si>
    <t>INDICADOR META PRODUCTO</t>
  </si>
  <si>
    <t>ASOCIACIÓN A POLÍTICA SECTORIAL</t>
  </si>
  <si>
    <t>ASOCIACIÓN A OBJETIVOS PES</t>
  </si>
  <si>
    <t>ASOCIACIÓN A ESTRATEGIA PES</t>
  </si>
  <si>
    <t>COD_PI</t>
  </si>
  <si>
    <t>META P. DE INVERSIÓN</t>
  </si>
  <si>
    <t>PROCESO DEL SGC</t>
  </si>
  <si>
    <t>DEPENDENCIA SCRD</t>
  </si>
  <si>
    <t>Arte y cultura en el espacio público</t>
  </si>
  <si>
    <t>Hacer un nuevo contrato social con igualdad de oportunidades para la inclusión social, productiva y política.</t>
  </si>
  <si>
    <t>Promover aglomeraciones productivas y sectores de alto impacto con visión de largo plazo en Bogotá región</t>
  </si>
  <si>
    <t>Reactivación y adaptación económica a través de esquemas de productividad sostenible</t>
  </si>
  <si>
    <t>Bogotá región emprendedora e innovadora</t>
  </si>
  <si>
    <t>Implementar una (1) estrategia que permita atender a los artistas del espacio público, que propicie el goce efectivo de los derechos culturales de la ciudadanía</t>
  </si>
  <si>
    <t>Número de estrategias para la atención de artistas del espacio público implementadas</t>
  </si>
  <si>
    <t>PEC - Arte en Espacio Público
CONPES No 006 Espacio Público</t>
  </si>
  <si>
    <t>Implementación de una estrategia de arte en espacio público en Bogotá.</t>
  </si>
  <si>
    <t>Desarrollar diez (10) actividades de impacto artístico, cultural y patrimonial en Bogotá y la Región</t>
  </si>
  <si>
    <t>Número de actividades de impacto desarrolladas</t>
  </si>
  <si>
    <t>PEC - Ciudad Creativa de la Música</t>
  </si>
  <si>
    <t>Promover la participación, la transformación cultural, deportiva, recreativa, patrimonial y artística que propicien espacios de encuentro, tejido social y reconocimiento del otro.</t>
  </si>
  <si>
    <t>Oportunidades de educación, salud y cultura para mujeres, jóvenes, niños, niñas y adolescentes</t>
  </si>
  <si>
    <t>Creación y vida cotidiana: Apropiación ciudadana del arte, la cultura y el patrimonio, para la democracia cultural</t>
  </si>
  <si>
    <t>Número de estrategias interculturales desarrolladas</t>
  </si>
  <si>
    <t>Conpes No 003 Política Pública Distrital de Servicio a la Ciudadanía en la ciudad de Bogotá D.C</t>
  </si>
  <si>
    <t>Promoción de estrategias comunicativas para la participación y la movilización social en torno a los procesos artísticos, culturales, recreativos y deportivos de la ciudad y sus localidades.</t>
  </si>
  <si>
    <t>Fortalecimiento estratégico de la gestión cultural territorial, poblacional y de la participación incidente en Bogotá</t>
  </si>
  <si>
    <t xml:space="preserve">Dirección de Asuntos Locales y Participación </t>
  </si>
  <si>
    <t>Desarrollar una (1) estrategia para promover y fortalecer la gestión cultural territorial y los espacios de participación ciudadana del sector cultura, y su incidencia en los presupuestos participativos.</t>
  </si>
  <si>
    <t>Cultura Ciudadana</t>
  </si>
  <si>
    <t>Construir Bogotá Región con gobierno abierto, transparente y ciudadanía consciente.</t>
  </si>
  <si>
    <t>Incrementar la efectividad de la gestión pública distrital y local.</t>
  </si>
  <si>
    <t>Gestión pública efectiva, abierta y transparente</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</si>
  <si>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</si>
  <si>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</si>
  <si>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Número de centros de diseño de políticas públicas de cambio cultural creados</t>
  </si>
  <si>
    <t>Número de estrategias de cultura ciudadana diseñadas y acompañadas</t>
  </si>
  <si>
    <t>Implementar un (1) sistema de gestión de la información para el levantamiento y monitoreo de las estrategias de cambio cultural</t>
  </si>
  <si>
    <t>Número de sistemas de gestión de la información implementados</t>
  </si>
  <si>
    <t>Implementar 1 sistema de gestión de la información para el levantamiento y monitoreo de las estrategias de cambio cultural</t>
  </si>
  <si>
    <t>Transformación social y construcción de paz</t>
  </si>
  <si>
    <t>Participación incidente.</t>
  </si>
  <si>
    <t>Alianzas estratégicas sectoriales, intersectoriales, territoriales y diversas</t>
  </si>
  <si>
    <t>Realizar el 100% de las acciones para el fortalecimiento de los estímulos, apoyos concertados y alianzas estratégicas para dinamizar la estrategia sectorial dirigida a fomentar los procesos culturales, artísticos, patrimoniales.</t>
  </si>
  <si>
    <t>Porcentaje de acciones para el fortalecimiento de los estímulos, apoyos concertados y alianzas estratégicas realizadas.</t>
  </si>
  <si>
    <t>Fortalecimiento de los procesos de fomento cultural para la gestión incluyente en cultura para la vida cotidiana en Bogota DC</t>
  </si>
  <si>
    <t>Comunicación</t>
  </si>
  <si>
    <t>Gestión Pública Efectiva</t>
  </si>
  <si>
    <t>Realizar el 100% de las acciones para el fortalecimiento de la comunicación pública</t>
  </si>
  <si>
    <t>Porcentaje de acciones para el fortalecimiento de la comunicación pública realizadas</t>
  </si>
  <si>
    <t>Fortalecimiento a la gestión, la innovación tecnológica y la comunicación pública de la Secretaría de Cultura, Recreación y Deporte de Bogotá</t>
  </si>
  <si>
    <t>Realizar 1 plan de acción de formación, fortalecimiento, eventos territoriales, actividades comunitarias, campañas y estrategias de comunicación.</t>
  </si>
  <si>
    <t>Gestión pública efectiva</t>
  </si>
  <si>
    <t>Desarrollar y mantener al 100% la capacidad institucional a través de la mejora en la infraestructura física, tecnológica y de gestión en beneficio de la ciudadanía.</t>
  </si>
  <si>
    <t>Porcentaje de la capacidad institucional desarrollada y mantenida</t>
  </si>
  <si>
    <t>Fortalecimiento a la gestión, la innovación tecnológica y la comunicación pública de la Secretaría de Cultura, Recreación y Deporte de Bogotá.</t>
  </si>
  <si>
    <t>Ampliar las opciones y oportunidades para la creación y sostenibilidad de iniciativas culturales y recreo- deportivas  generadas por las organizaciones comunitarias, los agentes y profesionales del sector.</t>
  </si>
  <si>
    <t>Economía cultural y creativa</t>
  </si>
  <si>
    <t>Desarrollo e implementación de los componentes de la política pública de economía cultural y creativa.</t>
  </si>
  <si>
    <t>Número de programas para el fortalecimiento de la cadena de valor diseñadas y promovidas</t>
  </si>
  <si>
    <t>Conpes No 002 Política Pública Distrital de Economía Cultural y Creativa</t>
  </si>
  <si>
    <t>Generación de desarrollo social y económico sostenible a través de actividades culturales y creativas en Bogotá</t>
  </si>
  <si>
    <t>Implementar y fortalecer una (1) estrategia de economía cultural y creativa para orientar la toma de decisiones que permita mitigar y reactivar el sector cultura</t>
  </si>
  <si>
    <t>Fomento y cualificación</t>
  </si>
  <si>
    <t>Fortalecimiento de las estrategias de fomento y cualificación.</t>
  </si>
  <si>
    <t>PEC - Formación Artística y Cultural</t>
  </si>
  <si>
    <t>Sistema Distrital de cuidado</t>
  </si>
  <si>
    <t>Bogotá, referente en cultura, deporte, recreación y actividad física, con parques para el desarrollo y la salud</t>
  </si>
  <si>
    <t>Cualificar de 4.500 agentes del sector  y demás talento humano en el marco de la estrategia de cualificación de mediadores culturales.</t>
  </si>
  <si>
    <t>Número de personas cualificadas</t>
  </si>
  <si>
    <t>Formación y cualificación para agentes culturales y ciudadanía en Bogotá.</t>
  </si>
  <si>
    <t>Recursos BEPS</t>
  </si>
  <si>
    <t>Rediseñar el esquema de subsidios y contribuciones de Bogotá para garantizar un ingreso mínimo por hogar, que reduzca el peso de los factores que afectan la equidad del ingreso de los hogares.</t>
  </si>
  <si>
    <t>Mejores ingresos de los hogares y combatir la feminización de la pobreza</t>
  </si>
  <si>
    <t>Entregar el 100% de los recursos previstos para Beneficios Económicos Periódicos (BEPS)</t>
  </si>
  <si>
    <t>Porcentaje de Beneficios Económicos Periódicos (BEPS) entregados</t>
  </si>
  <si>
    <t>Mecanismos de apoyo financiero</t>
  </si>
  <si>
    <t>Ampliación de mecanismos de apoyo financiero dirigidos a los agentes del sector.</t>
  </si>
  <si>
    <t>Asegurar el acceso, inclusión y participación efectiva de la ciudadanía en infraestructura, recursos y prácticas para la lectura, la escritura, la oralidad, las artes y la cultura, con el fin de fortalecer una sociedad más justa, autónoma e incluyente.</t>
  </si>
  <si>
    <t>Lectura, cultura oral y escrita.</t>
  </si>
  <si>
    <t>Cerrar las brechas de cobertura, calidad y competencias a lo largo del ciclo de la formación integral, desde primera infancia hasta la educación superior y continua para la vida.</t>
  </si>
  <si>
    <t>Plan Distrital de Lectura, Escritura y oralidad: "Leer para la vida"</t>
  </si>
  <si>
    <t>Promover 16 espacios y/o eventos de valoración social del libro, la lectura y la literatura en la ciudad.</t>
  </si>
  <si>
    <t>Número de espacios y/o eventos de valoración social del libro, la lectura y la escritura promovidos</t>
  </si>
  <si>
    <t>Política Publica de Lectura y Bibliotecas (En Formulación)</t>
  </si>
  <si>
    <t>Fortalecimiento de la inclusión a la Cultura Escrita de todos los habitantes de Bogotá.</t>
  </si>
  <si>
    <t>Laboratorios de co-creación en lectura, escritura y oralidad.</t>
  </si>
  <si>
    <t>Construcción de laboratorios de co-creación en lectura, escritura y oralidad.</t>
  </si>
  <si>
    <t>Plan Distrital de Lectura, Escritura y Oralidad: "Leer para la vida"</t>
  </si>
  <si>
    <t>Formular 1 política distrital de lectura, escritura y bibliotecas y otros espacios de circulación del libro</t>
  </si>
  <si>
    <t>Número de políticas de lectura, escritura y bibliotecas formuladas</t>
  </si>
  <si>
    <t>Leer para la vida.</t>
  </si>
  <si>
    <t>Promoción al acceso, la mediación y multialfabetización, participación y apropiación, comunicación y movilización, del ecosistema y cadena de valor del libro en el marco del plan de lectura, escritura y oralidad, “Leer para la vida”.</t>
  </si>
  <si>
    <t>Acceso a la cultura escrita</t>
  </si>
  <si>
    <t>Creación de un (1) Sistema Distrital de bibliotecas y espacios no convencionales de lectura que fortalezca y articule bibliotecas públicas, escolares, comunitarias, universitarias, especializadas, y otros espacios de circulación del libro en la ciudad</t>
  </si>
  <si>
    <t>Número de sistemas distritales de bibliotecas y espacios no convencionales creados</t>
  </si>
  <si>
    <t>Ampliar la oferta de cobertura y calidad en la formación artística, cultural y de habilidades creativas a los agentes del sector, las organizaciones comunitarias y los ciudadanos.</t>
  </si>
  <si>
    <t>Formación artística y cultural</t>
  </si>
  <si>
    <t>Desarrollo concertado de directrices para el fortalecimiento y sostenibilidad de la formación artística y cultural en la ciudad y sus localidades.</t>
  </si>
  <si>
    <t>Beneficiar 4.500 personas en procesos de educación informal del sector artístico y cultural</t>
  </si>
  <si>
    <t>Profesionalización de artistas</t>
  </si>
  <si>
    <t>Formación basada en experiencias  artísticas.</t>
  </si>
  <si>
    <t>Implementación de procesos de formación basados en experiencias artísticas para la cualificación de formadores que potencien habilidades artísticas de niños, niñas y adolescentes en el ámbito escolar.</t>
  </si>
  <si>
    <t>Transformación de realidades sociales y comunitarias.</t>
  </si>
  <si>
    <t>Diseñar e implementar dos (2) estrategias para reconocer, crear, fortalecer, consolidar y/o posicionar Distritos Creativos, así como espacios adecuados para el desarrollo de actividades culturales y creativas.</t>
  </si>
  <si>
    <t>Número de estrategias para reconocer, crear, fortalecer, consolidar y/o posicionar Distritos Creativos diseñadas e implementadas</t>
  </si>
  <si>
    <t>Disminuir la ilegalidad, la conflictividad, y la informalidad en el uso y ordenamiento del espacio público, privado y en el medio ambiente rural y urbano.</t>
  </si>
  <si>
    <t>Espacio público más seguro y construido colectivamente</t>
  </si>
  <si>
    <t>Número de estrategias para las prácticas culturales, artísticas y patrimoniales generadas</t>
  </si>
  <si>
    <t>Promover el acceso, uso y goce efectivo del patrimonio cultural material e inmaterial de la ciudad y las infraestructuras culturales y deportivas en condiciones de equidad.</t>
  </si>
  <si>
    <t>Patrimonio cultural material e inmaterial.</t>
  </si>
  <si>
    <t>Número de  estrategias de implementadas</t>
  </si>
  <si>
    <t>PEC - Patrimonio Cultural</t>
  </si>
  <si>
    <t>Reconocimiento y valoración del patrimonio material e inmaterial de Bogotá</t>
  </si>
  <si>
    <t>Infraestructura cultural.</t>
  </si>
  <si>
    <t>Fortalecer 10 equipamientos artísticos y culturales en diferentes localidades de la ciudad.</t>
  </si>
  <si>
    <t>Número de equipamientos fortalecidos</t>
  </si>
  <si>
    <t>PEC - Infraestructura Cultural
CONPES No 006 Espacio Público</t>
  </si>
  <si>
    <t xml:space="preserve">
Mejoramiento de la infraestructura cultural en la ciudad de Bogotá</t>
  </si>
  <si>
    <t>Asistir técnicamente 10 Proyectos de infraestructura cultural</t>
  </si>
  <si>
    <t>Fortalecer los procesos de la entidad para la satisfacción de la ciudadanía y la generación de valor público con criterios de calidad, innovación y eficiencia de manera sistémica y progresiva.</t>
  </si>
  <si>
    <t>Gobernanza</t>
  </si>
  <si>
    <t>Innovación en las dinámicas de gobernanza, participación, gobierno abierto, gestión territorial y comunicación pública en la cultura, recreación y el deporte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</si>
  <si>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</si>
  <si>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Procesos de planeación, innovación y gestión del conocimiento.</t>
  </si>
  <si>
    <t>Consolidación de los procesos de planeación, innovación, y gestión del conocimiento en articulación con los sistemas de gestión y tecnologías de la información.</t>
  </si>
  <si>
    <t>Relacionamiento y cooperación internacional.</t>
  </si>
  <si>
    <t>Generar 1 estrategia de internacionalización que promueva el posicionamiento de Bogotá como referente en temas culturales y deportivos y permita la movilizaciòn dinàmica de recursos tècnicos, humanos y financieros</t>
  </si>
  <si>
    <t>Número de estrategias de internacionalización generadas</t>
  </si>
  <si>
    <t>Generación de una estrategia de internacionalización del sector cultura, recreación y deporte de la ciudad de Bogotá.</t>
  </si>
  <si>
    <t>Diseñar y gestionar 1 plataforma de información que permita la consulta y sistematización de las experiencias significativas, buenas prácticas y proyectos de cooperación del sector</t>
  </si>
  <si>
    <t>Elaborar 1 documento técnico sobre el relacionamiento internacional del sector para gestionar cooperación técnica y financiera al interior del sector.</t>
  </si>
  <si>
    <t>Articulación de acciones con diferentes entidades para fortalecer la gestión del conocimiento, movilizando recursos financieros, técnicos y humanos.</t>
  </si>
  <si>
    <t>Realizar alianzas, optimizar y disponer los recursos físicos, tecnológicos, jurídicos, económicos y humanos de la entidad para el cumpliendo de los objetivos institucionales en beneficio de la ciudadanía.</t>
  </si>
  <si>
    <t>Movilización de recursos</t>
  </si>
  <si>
    <t>Movilización de recursos  y consolidación de alianzas estratégicas</t>
  </si>
  <si>
    <t>Gestión integral efectiva</t>
  </si>
  <si>
    <t>Implementar 1 sistema de gestión documental de conformidad con la normatividad vigente.</t>
  </si>
  <si>
    <t>Fomentar la generación de capacidades de creación e innovación institucional para mejorar el desempeño integral de la entidad  con soluciones efectivas a las necesidades y expectativas de la ciudadanía y grupos de interés.</t>
  </si>
  <si>
    <t>Fortalecimiento institucional</t>
  </si>
  <si>
    <t>Analítica de datos</t>
  </si>
  <si>
    <t>HERRAMIENTA DE MEDICIÓN Y SEGUIMIENTO PEI</t>
  </si>
  <si>
    <t>MATRIZ DE ALINEACIÓN</t>
  </si>
  <si>
    <t xml:space="preserve"> Implementar una (1) estrategia que permita reconocer y difundir manifestaciones de patrimonio cultural material e inmaterial, para generar conocimiento en la ciudadanía.</t>
  </si>
  <si>
    <t>Desarrollo de las capacidades los ciudadanos y grupos poblacionales y diferenciales para la transformación de realidades sociales y comunitarias</t>
  </si>
  <si>
    <t>Fortalecimiento en el uso de las herramientas tecnológicas para el trabajo en territorio y el diálogo en doble vía con los agentes del sector.</t>
  </si>
  <si>
    <t>Gestión eficaz para ampliar la cobertura de los recursos BEPS.</t>
  </si>
  <si>
    <t>Generación y fortalecimiento de las condiciones, los espacios y la infraestructura que fomente la lectura y la cultura oral y escrita en Bogotá.</t>
  </si>
  <si>
    <t>Articular los diferentes tipos de servicios, colecciones y programación de las bibliotecas y otros espacios de circulación del libro en la ciudad con el fin de ampliar la oferta de escenarios de acceso a la cultura escrita, en el marco del Sistema Distrital de Bibliotecas.</t>
  </si>
  <si>
    <t>Profesionalización de artistas; jóvenes, empíricos y formadores, con el fin de lograr el fortalecimiento de sus proyectos de gestión cultural a través de becas, estímulos y certificación de competencias laborales para el bienestar y la reactivación económica del sector.</t>
  </si>
  <si>
    <t>Fortalecimiento a nivel pedagógico y operativo los procesos de formación en arte, cultura, patrimonio y deporte desde la educación inicial hasta la educación media en el marco del Sistema Distrital de Formación Artística y Cultural.</t>
  </si>
  <si>
    <t>Reconocimiento, valoración y sostenibilidad del patrimonio cultural material e inmaterial como un medio y no un fin cultural.</t>
  </si>
  <si>
    <t>Fortalecimiento y sostenibilidad económica y social de la infraestructura cultural.</t>
  </si>
  <si>
    <t>Desarrollo de estrategias de relacionamiento y cooperación internacional que facilite el flujo de recursos y transferencia de conocimiento.</t>
  </si>
  <si>
    <t>Fortalecimiento de la cultura organizacional, el intercambio de saberes, la memoria de la entidad y el agenciamiento individual y colectivo.</t>
  </si>
  <si>
    <t>Mejoramiento y cualificación de los componentes de calidad de los datos, información y  tecnologías asociadas a la gestión del conocimiento y la analítica institucional.</t>
  </si>
  <si>
    <t>Fortalecer y cualificar los procesos de participación y movilización social en las dinámicas y los asuntos culturales de la ciudad.</t>
  </si>
  <si>
    <t>META DE PRODUCTO METAS PDD 2020-2024</t>
  </si>
  <si>
    <t>ESTRATEGIAS</t>
  </si>
  <si>
    <t>Formación para el liderazgo y participación incidente</t>
  </si>
  <si>
    <t>Número de mediadores culturales cualificados</t>
  </si>
  <si>
    <t>Número de estímulos, apoyos concertados y alianzas estratégicas entregados</t>
  </si>
  <si>
    <t>Gestión documental, tecnológica, jurídica, financiera, humana y de recursos físicos de manera eficiente y eficaz.</t>
  </si>
  <si>
    <t>Medir el grado en que se generan mejores condiciones de convivencia, respecto y cuidado a través de la participación, cultura ciudadana, el arte en espacio público, la transformación social y la construcción de paz.</t>
  </si>
  <si>
    <t>Porcentaje</t>
  </si>
  <si>
    <t>D</t>
  </si>
  <si>
    <t>P</t>
  </si>
  <si>
    <t>E</t>
  </si>
  <si>
    <t>%</t>
  </si>
  <si>
    <t>CUMPLIMIENTO ESTRATEGIAS</t>
  </si>
  <si>
    <t>RANGOS DE GESTIÓN</t>
  </si>
  <si>
    <t xml:space="preserve"> ESPERADO</t>
  </si>
  <si>
    <t>PROCESOS Y DEPENDENCIAS</t>
  </si>
  <si>
    <t>PROYECTO DE INVERSIÓN</t>
  </si>
  <si>
    <t>VALOR META</t>
  </si>
  <si>
    <t>AÑO</t>
  </si>
  <si>
    <t>LÍNEA BASE</t>
  </si>
  <si>
    <t>META 2024</t>
  </si>
  <si>
    <t>UNIDAD</t>
  </si>
  <si>
    <t>2020-2024</t>
  </si>
  <si>
    <t>Participación incidente</t>
  </si>
  <si>
    <t>Indicador compuesto condiciones de convivencia, respeto y cuidado</t>
  </si>
  <si>
    <t>Indicador compuesto fotalecimiento y cualificación de los procesos de participación y movilización social</t>
  </si>
  <si>
    <t>Indicador compuesto creación y sostenibilidad de iniciativas culturales y recreo-deportivas</t>
  </si>
  <si>
    <t>Indicador compuesto de acceso, iinclusión y participación efectiva de la ciudadanía</t>
  </si>
  <si>
    <t>Indicador compuesto de cobertura y calidad en la formación artística y cultural a los agentes del sector, organizaciones y ciudadanos</t>
  </si>
  <si>
    <t>Indicador compuesto de acceso, uso y goce del patrimonio cultural, infraestructuras culturales y deportivas</t>
  </si>
  <si>
    <t>Indicador compuesto de satisfacción de la ciudadanía y la generació de valor</t>
  </si>
  <si>
    <t>Indicador compuesto de posicionamiento internacional de la ciudad en temas de cultura, arte, patrimonio y deporte</t>
  </si>
  <si>
    <t>Indicador compuesto de cumplimiento de los objetivos institucionales a través de la optimización y disposición de los recursos</t>
  </si>
  <si>
    <t xml:space="preserve">Indicador compuesto de mejoramiento del desempeño integral institucional a través de soluciones efectivas a las partes interesadas </t>
  </si>
  <si>
    <t>CUMPLIMIENTO OBJETIVOS ESTRATÉGICOS</t>
  </si>
  <si>
    <t>Creciente</t>
  </si>
  <si>
    <t>Determinar el nivel de cumplimiento de la robustez y mejoramiento de los procesos de participación y movilización social en las dinámicas y los asuntos culturales de Bogotá.</t>
  </si>
  <si>
    <t>Establecer los resultados de la gestión cultural y recreo-deportiva a través de la creación y sostenibilidad de iniciativas orientadas a dichos ámbitos.</t>
  </si>
  <si>
    <t>Medir el nivel de acceso y particiapción efecitva de la ciudadanía</t>
  </si>
  <si>
    <t>Determinar el grado de cobertura y calidad en los agentes del sector, organizaciones y ciudadanos en materia de formación artística y cultural</t>
  </si>
  <si>
    <t>Establecer el porcentaje de acceso, uso y goce del patrimonio cultural, infraestructuras culturales y deportivas</t>
  </si>
  <si>
    <t>Procesos</t>
  </si>
  <si>
    <t>Medir el grado de mejoramiento de los procesos de la entidad que logren la satisfacción de la ciudadanía y la generación de valor público</t>
  </si>
  <si>
    <t>Determinar el grado de posicionamiento de Bogotá a nivel internacional desde los aspectos cultural, artístico y patrimonial</t>
  </si>
  <si>
    <t>Recursos</t>
  </si>
  <si>
    <t>Determinar el cumplimiento de los objetivos institucionales a través de la realización de alianzas y el uso adecuado de los recursos en beneficio de la ciudadanía</t>
  </si>
  <si>
    <t>Aprendizaje</t>
  </si>
  <si>
    <t>Establecer el grado de desempeño integral de la entidad a través del desarrollo de competencias de creación e innnovación que satisfagan las necesidades de sus grupos de interés pertinentes.</t>
  </si>
  <si>
    <t>INDICADOR COMPUESTO</t>
  </si>
  <si>
    <t>2022</t>
  </si>
  <si>
    <t>2023</t>
  </si>
  <si>
    <t>2024</t>
  </si>
  <si>
    <t>X</t>
  </si>
  <si>
    <t>OBJETIVOS ESTRATÉGICOS</t>
  </si>
  <si>
    <t>PEI</t>
  </si>
  <si>
    <t>► Misión y Visión</t>
  </si>
  <si>
    <t>► Procesos y Dependencias</t>
  </si>
  <si>
    <t>► Proyectosde Inversión</t>
  </si>
  <si>
    <t>► Dashboard</t>
  </si>
  <si>
    <t>MENÚ INICIAL</t>
  </si>
  <si>
    <t>Consolidar el posicionamiento cultural, artístico, patrimonial y recreodeportivo de la ciudad a nivel internacional.</t>
  </si>
  <si>
    <t>Fomento de la apropiación, uso y disfrute del arte y la cultura en el espacio público.</t>
  </si>
  <si>
    <t>Alianzas estratégicas sectoriales, intersectoriales, territoriales y diversas para fortalecer el Sistema Distrital de Arte, Cultura y Patrimonio.</t>
  </si>
  <si>
    <t>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t>
  </si>
  <si>
    <t>Actualización y consolidación del Sistema Distrital de Formación Artística y Cultural SIDFAC para generar condiciones de sostenibilidad y crecimiento.</t>
  </si>
  <si>
    <t>escala</t>
  </si>
  <si>
    <t>Grado</t>
  </si>
  <si>
    <t>Puntos</t>
  </si>
  <si>
    <t>Inicio</t>
  </si>
  <si>
    <t>Fin</t>
  </si>
  <si>
    <t>Avance</t>
  </si>
  <si>
    <t>RESULTADO</t>
  </si>
  <si>
    <t>Promedio de RESULTADO</t>
  </si>
  <si>
    <t>TENDENCIA</t>
  </si>
  <si>
    <t>PERÍODO DE MEDICIÓN</t>
  </si>
  <si>
    <t>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t>
  </si>
  <si>
    <t>Fortalecimiento de la gestión del conocimiento y la información en cultura ciudadana y transformaciones culturales a partir de la generación de datos e investigaciones de calidad que sean el punto de partida para el diseño de acciones y la toma de decisiones.</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</si>
  <si>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</si>
  <si>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</si>
  <si>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CONPES DC 10 de 2019 Cultura Ciudadana</t>
  </si>
  <si>
    <t>Desarrollar 26 estrategias para el fortalecimiento y cualificación del Sistema Distrital de Arte, Cultura y Patrimonio, los procesos de participación y la gestión territorial.</t>
  </si>
  <si>
    <t>Ampliar las oportunidades para el acceso, la práctica, la expresión, el disfrute, el conocimiento colectivo y la apropiación de las manifestaciones, los procesos y las experiencias artísticas, culturales, creativas, recreativas y deportivas de la ciudadanía de conformidad con sus necesidades.</t>
  </si>
  <si>
    <t>Desarrollar y fortalecer las capacidades, competencias y cualificaciones disciplinares, organizativas, de gestión y sostenibilidad de los agentes culturales, recreativos y deportivos, promoviendo su desarrollo, articulación, formalización e innovación.</t>
  </si>
  <si>
    <t>Fortalecer y desarrollar las condiciones de trabajo articulado, conjunto y complementario a nivel sectorial, intersectorial y público - privado, para diseñar y mejorar procesos e implementar estrategias, programas y proyectos que den soluciones eficaces a las necesidades culturales, patrimoniales, artísticas, creativas, recreativas y deportivas, y generen oportunidades para la ciudad.</t>
  </si>
  <si>
    <t>Fortalecer y desarrollar las capacidades de las instituciones del sector, para comprender las necesidades de la ciudadanía y los agentes del sector cultural, recreativo y deportivo, adaptándose a las transformaciones de la sociedad e interactuando de manera asertiva para mejorar la toma de decisiones formulando alternativas creativas e innovadoras.</t>
  </si>
  <si>
    <t>Gerenciar de manera efectiva e innovadora los recursos disponibles para optimizar y asegurar el desempeño institucional y el cumplimiento de la misionalidad de las entidades del sector para la garantía de los derechos culturales, recreativos y deportivos.</t>
  </si>
  <si>
    <t>Fortalecimiento del enfoque y las estrategias de Cultura Ciudadana que promueven cambios voluntarios de comportamiento para resolver colectivamente los problemas que nos afectan, en torno a la construcción social del territorio, el reconocimiento de la diversidad, el respeto a la diferencia, la convivencia, la construcción de paz y el respeto por todas las formas de vida.</t>
  </si>
  <si>
    <t>Actualización y fortalecimiento de la infraestructura física, tecnológica, informática y de la interoperabilidad de los sistemas de información de las entidades del sector.</t>
  </si>
  <si>
    <t xml:space="preserve">Ampliación de las condiciones, mecanismos e instrumentos para sostenibilidad del patrimonio cultural material e inmaterial como determinante y soporte del hábitat y el ordenamiento territorial, fuente de memoria, identidad, goce, disfrute colectivo, generador de tejido social y factor central en el desarrollo de la economía cultural y creativa, con la participación activa de la ciudadanía. </t>
  </si>
  <si>
    <t>Ampliación de las opciones de gestión y destinación de recursos técnicos, tecnológicos, financieros, humanos y logísticos por parte de las entidades del sector, actores públicos y privados para el apoyo a la ejecución de iniciativas culturales, recreativas y deportivas que reconozcan las capacidades creadoras y creativas desarrolladas por la ciudadanía, los agentes comunitarios y profesionales del sector.</t>
  </si>
  <si>
    <t>Consolidación,  profundización e innovación en los procesos integrales de formación artística, cultural, deportiva y en actividad física a lo largo de la vida, y como componente fundamental de los modelos y contenidos pedagógicos del sistema educativo distrital en preescolar, básica y media.</t>
  </si>
  <si>
    <t xml:space="preserve">Fortalecimiento de las dinámicas de planeación asociadas  al diseño  ejecución, seguimiento, medición y evaluación de las políticas, los programas, proyectos y presupuestos del sector. </t>
  </si>
  <si>
    <t>Ampliación de las intervenciones y la programación de actividades artísticas, culturales, recreativas y deportivas en el espacio público como alternativas para la interacción y disfrute de expresiones estéticas, la práctica masiva de la recreación y el deporte por parte de la ciudadanía, la significación, resignificación y valoración de lugares, la revitalización de zonas y el reconocimiento de la ciudad como un escenario cultural, recreativo y deportivo.</t>
  </si>
  <si>
    <t>Desarrollo de los componentes de la economía cultural y creativa, y la cadena de valor asociada a las actividades recreativas y deportivas, como medio para la reactivación económica de la ciudad y los agentes del sector, el impulso a iniciativas y emprendimientos locales, la formalización de agentes del sector y la generación de espacios adecuados para actividades culturales y creativas.</t>
  </si>
  <si>
    <t>Fortalecimiento de la capacidad de intervención conjunta y el impulso de los procesos culturales y recreodeportivos locales a partir de la optimización de recursos sectoriales, la cooperación intersectorial, la coordinación con autoridades locales, la participación de agentes, ciudadanía y las alianzas con agentes privados.</t>
  </si>
  <si>
    <t>Fortalecimiento de la cooperación, el intercambio de conocimientos, experiencias y buenas prácticas, que contribuyan a la  integración cultural, recreativa y deportiva de la ciudad con la región y con el mundo.</t>
  </si>
  <si>
    <t>Fortalecimiento de los mecanismos y las modalidades de gestión para la armonización y optimización  de la energía y los recursos sectoriales e intersectoriales, la construcción de objetivos comunes, y la consecución de resultados de impacto.</t>
  </si>
  <si>
    <t>Intercambio de saberes y conocimientos institucionales entre las entidades del sector, otras entidades del Distrito, la Nación y con experiencias regionales e internacionales.</t>
  </si>
  <si>
    <t>Generación de condiciones para potenciar el papel de la cultura, la recreación y el deporte en procesos de transformación social, construcción de paz, reparación simbólica, atención integral a poblaciones vulnerables y la promoción de los derechos humanos.</t>
  </si>
  <si>
    <t>Ampliación, diversificación y descentralización de la oferta y la cobertura de actividades artísticas, culturales, patrimoniales, recreativas y deportivas reconociendo la diversidad de las comunidades y los territorios.</t>
  </si>
  <si>
    <t>Ampliación de oportunidades de acceso y disfrute a la cultura oral y escrita como medio para que los ciudadanos participen e incorporen en su vida diaria prácticas de lecturas diversas, que les permitan ampliar sus maneras de observar la realidad, de comprenderla, y de incidir sobre ella.</t>
  </si>
  <si>
    <t>Ciudadanos</t>
  </si>
  <si>
    <t>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</si>
  <si>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r>
      <t>PROGRAMA
ESTRAT. No</t>
    </r>
    <r>
      <rPr>
        <sz val="10"/>
        <color theme="0"/>
        <rFont val="Arial"/>
        <family val="2"/>
      </rPr>
      <t>.</t>
    </r>
  </si>
  <si>
    <t>N° E.S.</t>
  </si>
  <si>
    <t>ENE-MAR 21</t>
  </si>
  <si>
    <t>ABR-JUN 21</t>
  </si>
  <si>
    <t>JUL-SEPT 21</t>
  </si>
  <si>
    <t>OCT-DIC 21</t>
  </si>
  <si>
    <t>ENE-MAR 22</t>
  </si>
  <si>
    <t>ABR-JUN 22</t>
  </si>
  <si>
    <t>JUL-SEPT 22</t>
  </si>
  <si>
    <t>OCT-DIC 22</t>
  </si>
  <si>
    <t>ENE-MAR 23</t>
  </si>
  <si>
    <t>ABR-JUN 23</t>
  </si>
  <si>
    <t>JUL-SEPT 23</t>
  </si>
  <si>
    <t>OCT-DIC 23</t>
  </si>
  <si>
    <t>ENE-MAR 24</t>
  </si>
  <si>
    <t>ABR-JUN 24</t>
  </si>
  <si>
    <t>JUL-SEPT 24</t>
  </si>
  <si>
    <t>OCT-DIC 24</t>
  </si>
  <si>
    <t>MISIÓN 2020-2024</t>
  </si>
  <si>
    <t>VISIÓN 2020-2030</t>
  </si>
  <si>
    <t>En el 2030, la Secretaría de Cultura, Recreación y Deporte será reconocida como líder en la transformación cultural de la ciudad, con capacidad de adaptación a las dinámicas de la ciudad, la democracia cultural, la inclusión de la  dimensión recreo-deportiva y cultural, consolidando la internacionalización cultural y deportiva con la participación de creadores y gestores del sector, donde la cultura, el arte, el patrimonio, la recreación y el deporte seguirán siendo fundamentales en la calidad de vida de los habitantes de Bogotá, forjando una  ciudad más consciente, incluyente y cuidadora.</t>
  </si>
  <si>
    <t>TIPO</t>
  </si>
  <si>
    <t>Resultado</t>
  </si>
  <si>
    <t xml:space="preserve">donde </t>
  </si>
  <si>
    <t>ENE-MAR</t>
  </si>
  <si>
    <t>ABR-JUN</t>
  </si>
  <si>
    <t>JUL-SEPT</t>
  </si>
  <si>
    <t>OCT-DIC</t>
  </si>
  <si>
    <t>INDICADORES BASE</t>
  </si>
  <si>
    <t>FUENTE DE INFORMACIÓN</t>
  </si>
  <si>
    <t>Generación de estrategias culturales que aporten a la transformación social, construcción de paz,  atención integral a poblaciones vulnerables y la promoción de los derechos humanos.</t>
  </si>
  <si>
    <t>Ene-Mar 21</t>
  </si>
  <si>
    <t>Abr-Jun 21</t>
  </si>
  <si>
    <t>Jul-Sept 21</t>
  </si>
  <si>
    <t>Oct-Dic 21</t>
  </si>
  <si>
    <t>Ponderación asignada a indicadores base en función del impacto sobre la estrategias asociadas</t>
  </si>
  <si>
    <t>Ponderación asignada a las estrategias en función del impacto sobre el O. E. asociado</t>
  </si>
  <si>
    <t>ANÁLISIS DEL PERÍODO</t>
  </si>
  <si>
    <t>ID_IND</t>
  </si>
  <si>
    <t>ID_ES</t>
  </si>
  <si>
    <t>Ene-Mar 22</t>
  </si>
  <si>
    <t>Abr-Jun 22</t>
  </si>
  <si>
    <t>Jul-Sept 22</t>
  </si>
  <si>
    <t>Oct-Dic 22</t>
  </si>
  <si>
    <t>Ene-Mar 23</t>
  </si>
  <si>
    <t>Abr-Jun 23</t>
  </si>
  <si>
    <t>Jul-Sept 23</t>
  </si>
  <si>
    <t>Oct-Dic 23</t>
  </si>
  <si>
    <t>Ene-Mar 24</t>
  </si>
  <si>
    <t>Abr-Jun 24</t>
  </si>
  <si>
    <t>Jul-Sept 24</t>
  </si>
  <si>
    <t>Oct-Dic 24</t>
  </si>
  <si>
    <t>X ≥</t>
  </si>
  <si>
    <t>X &lt;</t>
  </si>
  <si>
    <t>≤ X &lt;</t>
  </si>
  <si>
    <t>REPRESENTACIÓN GRÁFICA</t>
  </si>
  <si>
    <t>ID_OE</t>
  </si>
  <si>
    <t>Indicador compuesto cultura ciudadana y transformación social</t>
  </si>
  <si>
    <t>Medir el grado de implementación del enfoque de cultura ciudadana impulsado de manera corresponsable e intersectorial entre lo público, privado y comunitario.</t>
  </si>
  <si>
    <t>Trimestral</t>
  </si>
  <si>
    <t>Generación de articulaciones y sinergias entre el Estado, el sector privado y las organizaciones ciudadanas para el diálogo social y la acción colectiva en materia de cultura ciudadana y transformación cultural para impulsar la corresponsabilidad y el trabajo en red.</t>
  </si>
  <si>
    <t>► Matriz de Alineación 2020-2024</t>
  </si>
  <si>
    <t>MATRIZ DE INDICADORES</t>
  </si>
  <si>
    <t>3. FUNCIONAMIENTO DEL APLICATIVO</t>
  </si>
  <si>
    <t>Para cambiar la parametrización actual, el usuario debe ubicarse en una de las celdas que contenga un banderín, luego se hace necesario seguir la siguiente ruta: Ficha Inicio/Formato Condicional/Administrar Reglas:</t>
  </si>
  <si>
    <t>Aparecerá este cuadro de diálogo, se procede escogiendo la regla y luego clickear sobre el botón "Editar regla"</t>
  </si>
  <si>
    <t>PROYECTOS DE INVERSIÓN</t>
  </si>
  <si>
    <t>En este módulo del aplicativo se alinean en una matriz: las Perspectivas, los Objetivos Estratégicos y las Estrategias con los Proyectos de Inversión, las Metas, y los Procesos y Dependencias responsables y se definieron unos campos de "Planificado", "Ejecutado", "Avance" y el banderín que indica el color del semáforo de acuerdo al resultado del cálculo para los años, 2021, 2022, 2023 y 2024. Estos campos son los que el usuario debe actualizar conforme se vayan alcanzando als metas propuestas.</t>
  </si>
  <si>
    <t>FICHA DE INDICADORES</t>
  </si>
  <si>
    <t>También llamada Hoja de Vida del Indicador, es el documento en donde se define y describe el indicador en toda su extensión. Se ponen de manifiesto todas las características y atributos del mismo, variables, fórmula de cálculo, el objetivo del indicador, responsable, umbrales o rangos de tolerancia, metas y una representación gráfica que ofrece una "primera vista" general, o panorama, del desempeño del proceso o de la variable objeto de la medición, permitiendo evidenciar comportamientos; tendencia, el grado de homogeneidad y/o el grado de variabilidad.</t>
  </si>
  <si>
    <r>
      <rPr>
        <b/>
        <sz val="11"/>
        <color theme="4" tint="-0.499984740745262"/>
        <rFont val="Arial"/>
        <family val="2"/>
      </rPr>
      <t>ID_OE:</t>
    </r>
    <r>
      <rPr>
        <sz val="11"/>
        <color theme="4" tint="-0.499984740745262"/>
        <rFont val="Arial"/>
        <family val="2"/>
      </rPr>
      <t xml:space="preserve"> Es complementario al anterior campo y también ayuda a identificar a qué Objetivo Estratégico se está refiriendo dentro de la población total de Objetivos Estratégicos, este campo es útil en los segmentadores de datos del Dashboard ya que se usa como filtro.</t>
    </r>
  </si>
  <si>
    <r>
      <rPr>
        <b/>
        <sz val="11"/>
        <color theme="4" tint="-0.499984740745262"/>
        <rFont val="Arial"/>
        <family val="2"/>
      </rPr>
      <t>Línea Base:</t>
    </r>
    <r>
      <rPr>
        <sz val="11"/>
        <color theme="4" tint="-0.499984740745262"/>
        <rFont val="Arial"/>
        <family val="2"/>
      </rPr>
      <t xml:space="preserve"> Críterio o parámetro de evaluación para revisar si los resultados se ajustan al desempeño esperado.</t>
    </r>
  </si>
  <si>
    <r>
      <rPr>
        <b/>
        <sz val="11"/>
        <color theme="4" tint="-0.499984740745262"/>
        <rFont val="Arial"/>
        <family val="2"/>
      </rPr>
      <t xml:space="preserve">Unidad: </t>
    </r>
    <r>
      <rPr>
        <sz val="11"/>
        <color theme="4" tint="-0.499984740745262"/>
        <rFont val="Arial"/>
        <family val="2"/>
      </rPr>
      <t xml:space="preserve">Hace referencia a la determinación concreta de la forma en que se quiere expresar el resultado de la medición al aplicar el Indicador (moneda ($), porcentaje (%), etc.)  </t>
    </r>
  </si>
  <si>
    <r>
      <rPr>
        <b/>
        <sz val="11"/>
        <color theme="4" tint="-0.499984740745262"/>
        <rFont val="Arial"/>
        <family val="2"/>
      </rPr>
      <t>Tendencia:</t>
    </r>
    <r>
      <rPr>
        <sz val="11"/>
        <color theme="4" tint="-0.499984740745262"/>
        <rFont val="Arial"/>
        <family val="2"/>
      </rPr>
      <t xml:space="preserve"> Hace referencia a la dirección que debe tener el comportamiento del indicador para identificar cuando su desempeño es positivo, negativo o constante. Puede tener una sentido decreciente, creciente o constante.</t>
    </r>
  </si>
  <si>
    <r>
      <rPr>
        <b/>
        <sz val="11"/>
        <color theme="4" tint="-0.499984740745262"/>
        <rFont val="Arial"/>
        <family val="2"/>
      </rPr>
      <t xml:space="preserve">Perspectiva: </t>
    </r>
    <r>
      <rPr>
        <sz val="11"/>
        <color theme="4" tint="-0.499984740745262"/>
        <rFont val="Arial"/>
        <family val="2"/>
      </rPr>
      <t>De acuerdo con la metodología del Balanced Scorecard se establecieron las siguientes perspectivas desde donde se desarrollan los Objetivos Estratégicos como lo son Ciudadanos, Procesos, Recursos o Aprendizaje.</t>
    </r>
  </si>
  <si>
    <r>
      <rPr>
        <b/>
        <sz val="11"/>
        <color theme="4" tint="-0.499984740745262"/>
        <rFont val="Arial"/>
        <family val="2"/>
      </rPr>
      <t>Rangos de Gestión:</t>
    </r>
    <r>
      <rPr>
        <sz val="11"/>
        <color theme="4" tint="-0.499984740745262"/>
        <rFont val="Arial"/>
        <family val="2"/>
      </rPr>
      <t xml:space="preserve"> Para poder hacer seguimiento, realizar la evaluación adecuada y contar con elementos para la toma de decisiones, deberán establecerse los parámetros de semaforización que identifiquen si el cumplimiento del indicador fue el adecuado o esperado. Para el correcto funcionamiento de la herramienta, se debe parametrizar el indicador, es decir, establecer cuándo se considerará el resultado de un período como inaceptable (color rojo), como aceptable pero el cuál merece seguimiento o intervención próximamente (color amarillo) o si por el contrario el resultado es satisfactorio se deben mantener los controles y esfuerzos actuales (color verde).</t>
    </r>
  </si>
  <si>
    <r>
      <rPr>
        <b/>
        <sz val="11"/>
        <color theme="4" tint="-0.499984740745262"/>
        <rFont val="Arial"/>
        <family val="2"/>
      </rPr>
      <t xml:space="preserve">Fórmula del Indicador: </t>
    </r>
    <r>
      <rPr>
        <sz val="11"/>
        <color theme="4" tint="-0.499984740745262"/>
        <rFont val="Arial"/>
        <family val="2"/>
      </rPr>
      <t>Expresión que detalla en forma de términos (letras, signos, símbolos de porcentaje, paréntesis, etc.)  cómo se conseguirá el valor del indicador para cada período a evaluar.</t>
    </r>
  </si>
  <si>
    <r>
      <rPr>
        <b/>
        <sz val="11"/>
        <color theme="4" tint="-0.499984740745262"/>
        <rFont val="Arial"/>
        <family val="2"/>
      </rPr>
      <t xml:space="preserve">Período de Medición: </t>
    </r>
    <r>
      <rPr>
        <sz val="11"/>
        <color theme="4" tint="-0.499984740745262"/>
        <rFont val="Arial"/>
        <family val="2"/>
      </rPr>
      <t>Ubica en tiempo y espacio la duración del proyecto a medir, evaluar y monitorear con la herramienta.</t>
    </r>
  </si>
  <si>
    <r>
      <rPr>
        <b/>
        <sz val="11"/>
        <color theme="4" tint="-0.499984740745262"/>
        <rFont val="Arial"/>
        <family val="2"/>
      </rPr>
      <t>Responsable:</t>
    </r>
    <r>
      <rPr>
        <sz val="11"/>
        <color theme="4" tint="-0.499984740745262"/>
        <rFont val="Arial"/>
        <family val="2"/>
      </rPr>
      <t xml:space="preserve"> Hace referencia al Líder, Área, Proceso o Dependencia que se hace cargo del Indicador Compuesto, también se pueden identificarse diferentes responsables por Estrategia, pero siempre debe haber un único responsable en la gestión del Indicador Compuesto. </t>
    </r>
  </si>
  <si>
    <r>
      <rPr>
        <b/>
        <sz val="11"/>
        <color theme="4" tint="-0.499984740745262"/>
        <rFont val="Arial"/>
        <family val="2"/>
      </rPr>
      <t xml:space="preserve">Período: </t>
    </r>
    <r>
      <rPr>
        <sz val="11"/>
        <color theme="4" tint="-0.499984740745262"/>
        <rFont val="Arial"/>
        <family val="2"/>
      </rPr>
      <t>Lista los período en los cuales se hará la medición y análisis del Indicador Compuesto, debe ser coherente con el campo "Frecuencia".</t>
    </r>
  </si>
  <si>
    <r>
      <rPr>
        <b/>
        <sz val="11"/>
        <color theme="4" tint="-0.499984740745262"/>
        <rFont val="Arial"/>
        <family val="2"/>
      </rPr>
      <t xml:space="preserve">X: </t>
    </r>
    <r>
      <rPr>
        <sz val="11"/>
        <color theme="4" tint="-0.499984740745262"/>
        <rFont val="Arial"/>
        <family val="2"/>
      </rPr>
      <t>Resultado del Indicador Compuesto.</t>
    </r>
  </si>
  <si>
    <r>
      <rPr>
        <b/>
        <sz val="11"/>
        <color theme="4" tint="-0.499984740745262"/>
        <rFont val="Arial"/>
        <family val="2"/>
      </rPr>
      <t xml:space="preserve">Análisis del Período: </t>
    </r>
    <r>
      <rPr>
        <sz val="11"/>
        <color theme="4" tint="-0.499984740745262"/>
        <rFont val="Arial"/>
        <family val="2"/>
      </rPr>
      <t>Una vez medido un período de tiempo, se cuenta con un campo para registrar el análisis del resultados, aquí se exponen los principales argumentos del porqué de los resultados, sea adverso o sea positivo, en caso de ser adverso el análisis se recomienda que sea mucho más profundo que cuando se están alcanzando los resultados esperados.</t>
    </r>
  </si>
  <si>
    <r>
      <rPr>
        <b/>
        <sz val="11"/>
        <color theme="4" tint="-0.499984740745262"/>
        <rFont val="Arial"/>
        <family val="2"/>
      </rPr>
      <t>Acciones a Seguir:</t>
    </r>
    <r>
      <rPr>
        <sz val="11"/>
        <color theme="4" tint="-0.499984740745262"/>
        <rFont val="Arial"/>
        <family val="2"/>
      </rPr>
      <t xml:space="preserve"> Justo al lado de la columna de "Análisis del Período" se encontrará con la columna de "Acciones a Seguir" en el caso de que sea necesario definir un Plan de Acción para garantizar buenos resultados y que el comportamiento del Indicador se encuentre siempre bajo control, aunque lo que se pretende es que el resultado de la medición se ubique siempre en el Nivel Esperado, en la práctica no siempre es así, existen variables que podemos controlar y regular con medidas a nuestro alcance pero existen otras sobre las cuales no tenemos ningún tipo de influencia y es ahí donde se recomienda aclarar que cuando las acciones o decisiones no se encuentran bajo el control de la organización se realizarán actividades de seguimiento, monitoreo, o se intentará realizar gestión.</t>
    </r>
  </si>
  <si>
    <r>
      <rPr>
        <b/>
        <sz val="11"/>
        <color theme="4" tint="-0.499984740745262"/>
        <rFont val="Arial"/>
        <family val="2"/>
      </rPr>
      <t xml:space="preserve">Representación Gráfica: </t>
    </r>
    <r>
      <rPr>
        <sz val="11"/>
        <color theme="4" tint="-0.499984740745262"/>
        <rFont val="Arial"/>
        <family val="2"/>
      </rPr>
      <t>Una manera rápida y de un vistazo de saber como ha diso el desempeño de las diferentes variables objeto de medición, identificar tendencias y tomar acciones de manera precoz que permitan evitar la materialización de desviaciones o incumplimientos de los resultados esperados, también permite identificar patrones, comportamientos estacionales o resultados con mucha variabilidad, es una herramienta de mucha ayuda para la toma de decisiones.</t>
    </r>
  </si>
  <si>
    <r>
      <t xml:space="preserve">Luego se mostrará la siguiente ventana en donde se deben cambiar los parámetros para los rangos de gestión, como se mencionó anteriormente; la condición actual es que cuando el resultado es mayor o igual que 95% aparecerá un banderín de color </t>
    </r>
    <r>
      <rPr>
        <b/>
        <sz val="11"/>
        <color rgb="FF00B050"/>
        <rFont val="Arial"/>
        <family val="2"/>
      </rPr>
      <t>verde</t>
    </r>
    <r>
      <rPr>
        <sz val="11"/>
        <color theme="4" tint="-0.499984740745262"/>
        <rFont val="Arial"/>
        <family val="2"/>
      </rPr>
      <t xml:space="preserve">, entre 94,99% y 85% el banderín será de color </t>
    </r>
    <r>
      <rPr>
        <b/>
        <sz val="11"/>
        <color theme="7"/>
        <rFont val="Arial"/>
        <family val="2"/>
      </rPr>
      <t xml:space="preserve">amarillo </t>
    </r>
    <r>
      <rPr>
        <sz val="11"/>
        <color theme="4" tint="-0.499984740745262"/>
        <rFont val="Arial"/>
        <family val="2"/>
      </rPr>
      <t xml:space="preserve">y para resultados por debajo del 85% el banderín será de color </t>
    </r>
    <r>
      <rPr>
        <b/>
        <sz val="11"/>
        <color rgb="FFFF0000"/>
        <rFont val="Arial"/>
        <family val="2"/>
      </rPr>
      <t>rojo</t>
    </r>
    <r>
      <rPr>
        <sz val="11"/>
        <color theme="4" tint="-0.499984740745262"/>
        <rFont val="Arial"/>
        <family val="2"/>
      </rPr>
      <t>.
De esta manera los resultados y la gestión de los diferentes períodos se acompaña de una alerta visual que ayuda a identificar desviaciones o cumplimientos, es muy útil cuando se manejan grandes cantidades de datos.</t>
    </r>
  </si>
  <si>
    <r>
      <rPr>
        <b/>
        <sz val="11"/>
        <color theme="4" tint="-0.499984740745262"/>
        <rFont val="Arial"/>
        <family val="2"/>
      </rPr>
      <t>Objetivo Estratégico:</t>
    </r>
    <r>
      <rPr>
        <sz val="11"/>
        <color theme="4" tint="-0.499984740745262"/>
        <rFont val="Arial"/>
        <family val="2"/>
      </rPr>
      <t xml:space="preserve"> Se identifica el Objetivo Estratégico al cuál está asociado el Indicador Compuesto consignado en la Ficha del Indicador, siguiendo un consecutivo para tener referencia de que número de Objetivo es dentro del total de Objetivos definidos por el usuario.</t>
    </r>
  </si>
  <si>
    <r>
      <rPr>
        <b/>
        <sz val="11"/>
        <color theme="4" tint="-0.499984740745262"/>
        <rFont val="Arial"/>
        <family val="2"/>
      </rPr>
      <t>Tipo de Indicador:</t>
    </r>
    <r>
      <rPr>
        <sz val="11"/>
        <color theme="4" tint="-0.499984740745262"/>
        <rFont val="Arial"/>
        <family val="2"/>
      </rPr>
      <t xml:space="preserve"> Resultado, Producto o de Gestión, e Impacto. </t>
    </r>
  </si>
  <si>
    <t>ORIGEN DEL INDICADOR</t>
  </si>
  <si>
    <t>CUMP. ACUM. IND. BASE</t>
  </si>
  <si>
    <t>OB_ES_1</t>
  </si>
  <si>
    <t>OB_ES_2</t>
  </si>
  <si>
    <t>OB_ES_3</t>
  </si>
  <si>
    <t>OB_ES_4</t>
  </si>
  <si>
    <t>OB_ES_5</t>
  </si>
  <si>
    <t>OB_ES_6</t>
  </si>
  <si>
    <t>OB_ES_7</t>
  </si>
  <si>
    <t>OB_ES_8</t>
  </si>
  <si>
    <t>OB_ES_9</t>
  </si>
  <si>
    <t>OB_ES_10</t>
  </si>
  <si>
    <t>OB_ES_11</t>
  </si>
  <si>
    <t>ID ESTRATÉGIA</t>
  </si>
  <si>
    <t>ID INDICADOR</t>
  </si>
  <si>
    <t>P% IND</t>
  </si>
  <si>
    <t>ES_10</t>
  </si>
  <si>
    <t>ES_11</t>
  </si>
  <si>
    <t>ES_12</t>
  </si>
  <si>
    <t>ES_13</t>
  </si>
  <si>
    <t>ES_14</t>
  </si>
  <si>
    <t>ES_15</t>
  </si>
  <si>
    <t>ES_16</t>
  </si>
  <si>
    <t>ES_17</t>
  </si>
  <si>
    <t>ES_18</t>
  </si>
  <si>
    <t>ES_19</t>
  </si>
  <si>
    <t>ES_20</t>
  </si>
  <si>
    <t>ES_21</t>
  </si>
  <si>
    <t>ES_22</t>
  </si>
  <si>
    <t>ES_23</t>
  </si>
  <si>
    <t>ES_24</t>
  </si>
  <si>
    <t>ES_25</t>
  </si>
  <si>
    <t>ES_26</t>
  </si>
  <si>
    <t>ES_27</t>
  </si>
  <si>
    <t>ES_28</t>
  </si>
  <si>
    <t>ES_29</t>
  </si>
  <si>
    <t>ES_30</t>
  </si>
  <si>
    <t>ES_31</t>
  </si>
  <si>
    <t>ES_32</t>
  </si>
  <si>
    <t>ES_33</t>
  </si>
  <si>
    <t>IND_1</t>
  </si>
  <si>
    <t>IND_2</t>
  </si>
  <si>
    <t>IND_10</t>
  </si>
  <si>
    <t>IND_11</t>
  </si>
  <si>
    <t>IND_12</t>
  </si>
  <si>
    <t>IND_13</t>
  </si>
  <si>
    <t>IND_14</t>
  </si>
  <si>
    <t>IND_15</t>
  </si>
  <si>
    <t>IND_16</t>
  </si>
  <si>
    <t>IND_17</t>
  </si>
  <si>
    <t>IND_18</t>
  </si>
  <si>
    <t>IND_19</t>
  </si>
  <si>
    <t>IND_20</t>
  </si>
  <si>
    <t>IND_21</t>
  </si>
  <si>
    <t>IND_22</t>
  </si>
  <si>
    <t>IND_23</t>
  </si>
  <si>
    <t>IND_24</t>
  </si>
  <si>
    <t>IND_25</t>
  </si>
  <si>
    <t>IND_26</t>
  </si>
  <si>
    <t>IND_27</t>
  </si>
  <si>
    <t>IND_28</t>
  </si>
  <si>
    <t>IND_29</t>
  </si>
  <si>
    <t>IND_30</t>
  </si>
  <si>
    <t>IND_31</t>
  </si>
  <si>
    <t>IND_33</t>
  </si>
  <si>
    <t>IND_34</t>
  </si>
  <si>
    <t>IND_35</t>
  </si>
  <si>
    <t>IND_36</t>
  </si>
  <si>
    <t>IND_37</t>
  </si>
  <si>
    <t>IND_38</t>
  </si>
  <si>
    <t>IND_39</t>
  </si>
  <si>
    <t>IND_40</t>
  </si>
  <si>
    <t>P% IND:</t>
  </si>
  <si>
    <t>ES_1</t>
  </si>
  <si>
    <t>ES_2</t>
  </si>
  <si>
    <t>ES_3</t>
  </si>
  <si>
    <t>ES_4</t>
  </si>
  <si>
    <t>ES_5</t>
  </si>
  <si>
    <t>ES_6</t>
  </si>
  <si>
    <t>ES_7</t>
  </si>
  <si>
    <t>ES_8</t>
  </si>
  <si>
    <t>ES_9</t>
  </si>
  <si>
    <t>IND_3</t>
  </si>
  <si>
    <t>IND_4</t>
  </si>
  <si>
    <t>IND_5</t>
  </si>
  <si>
    <t>IND_6</t>
  </si>
  <si>
    <t>IND_7</t>
  </si>
  <si>
    <t>IND_8</t>
  </si>
  <si>
    <t>IND_9</t>
  </si>
  <si>
    <t>ID OBJETIVOS ESTRATÉGICOS</t>
  </si>
  <si>
    <t>TEMÁTICAS</t>
  </si>
  <si>
    <t>PERSPECTIVAS</t>
  </si>
  <si>
    <t>PROCESOS DEL SGC</t>
  </si>
  <si>
    <t>DEPENDENCIAS SCRD</t>
  </si>
  <si>
    <t>IND_32</t>
  </si>
  <si>
    <t>P% ES</t>
  </si>
  <si>
    <r>
      <t>X =</t>
    </r>
    <r>
      <rPr>
        <sz val="11"/>
        <color theme="1"/>
        <rFont val="Arial"/>
        <family val="2"/>
      </rPr>
      <t xml:space="preserve"> ∑[(ES_1 * P%ES_1) + (ES_2 * P%ES_2)]</t>
    </r>
  </si>
  <si>
    <r>
      <t>ES_1 =</t>
    </r>
    <r>
      <rPr>
        <sz val="11"/>
        <color theme="1"/>
        <rFont val="Arial"/>
        <family val="2"/>
      </rPr>
      <t xml:space="preserve"> (IND_1 * P%IND_1);</t>
    </r>
    <r>
      <rPr>
        <b/>
        <sz val="11"/>
        <color theme="1"/>
        <rFont val="Arial"/>
        <family val="2"/>
      </rPr>
      <t xml:space="preserve">     ES_2 =</t>
    </r>
    <r>
      <rPr>
        <sz val="11"/>
        <color theme="1"/>
        <rFont val="Arial"/>
        <family val="2"/>
      </rPr>
      <t xml:space="preserve"> [(IND_2 * P%IND_2) + (IND_3 * P%IND_3) + (IND_4 * P%IND_4)]</t>
    </r>
  </si>
  <si>
    <t>P% ES:</t>
  </si>
  <si>
    <r>
      <t xml:space="preserve">X = </t>
    </r>
    <r>
      <rPr>
        <sz val="11"/>
        <color theme="1"/>
        <rFont val="Arial"/>
        <family val="2"/>
      </rPr>
      <t>∑[(ES_3 * P%ES_3) + (ES_4 * P%ES_4)+ (ES_5 * P%ES_5)]</t>
    </r>
  </si>
  <si>
    <r>
      <t>ES_3 =</t>
    </r>
    <r>
      <rPr>
        <sz val="11"/>
        <color theme="1"/>
        <rFont val="Arial"/>
        <family val="2"/>
      </rPr>
      <t xml:space="preserve"> (IND_5 * P%IND_5);     </t>
    </r>
    <r>
      <rPr>
        <b/>
        <sz val="11"/>
        <color theme="1"/>
        <rFont val="Arial"/>
        <family val="2"/>
      </rPr>
      <t>ES_4 =</t>
    </r>
    <r>
      <rPr>
        <sz val="11"/>
        <color theme="1"/>
        <rFont val="Arial"/>
        <family val="2"/>
      </rPr>
      <t xml:space="preserve"> (IND_6 * P%IND_6);  </t>
    </r>
    <r>
      <rPr>
        <b/>
        <sz val="11"/>
        <color theme="1"/>
        <rFont val="Arial"/>
        <family val="2"/>
      </rPr>
      <t xml:space="preserve">   ES_5 =</t>
    </r>
    <r>
      <rPr>
        <sz val="11"/>
        <color theme="1"/>
        <rFont val="Arial"/>
        <family val="2"/>
      </rPr>
      <t xml:space="preserve"> [(IND_7 * P%IND_7) + (IND_8 * P%IND_8)]</t>
    </r>
  </si>
  <si>
    <t>Generar mejores condiciones de convivencia, respeto y cuidado a través de acciones de participación, arte en espacio público,  transformación social y construcción de paz.</t>
  </si>
  <si>
    <r>
      <t xml:space="preserve">X = </t>
    </r>
    <r>
      <rPr>
        <sz val="11"/>
        <color theme="1"/>
        <rFont val="Arial"/>
        <family val="2"/>
      </rPr>
      <t>∑[(ES_6 * P%ES_6) + (ES_7 * P%ES_7) + (ES_8 * P%ES_8) + (ES_9 * P%ES_9)]</t>
    </r>
  </si>
  <si>
    <r>
      <t>ES_6 =</t>
    </r>
    <r>
      <rPr>
        <sz val="11"/>
        <color theme="1"/>
        <rFont val="Arial"/>
        <family val="2"/>
      </rPr>
      <t xml:space="preserve"> [(IND_9 * P%IND_9) + (IND_10 * P%IND_10)]; </t>
    </r>
    <r>
      <rPr>
        <b/>
        <sz val="11"/>
        <color theme="1"/>
        <rFont val="Arial"/>
        <family val="2"/>
      </rPr>
      <t>ES_7 =</t>
    </r>
    <r>
      <rPr>
        <sz val="11"/>
        <color theme="1"/>
        <rFont val="Arial"/>
        <family val="2"/>
      </rPr>
      <t xml:space="preserve"> (IND_11 * P%IND_11); </t>
    </r>
    <r>
      <rPr>
        <b/>
        <sz val="11"/>
        <color theme="1"/>
        <rFont val="Arial"/>
        <family val="2"/>
      </rPr>
      <t>ES_8 =</t>
    </r>
    <r>
      <rPr>
        <sz val="11"/>
        <color theme="1"/>
        <rFont val="Arial"/>
        <family val="2"/>
      </rPr>
      <t xml:space="preserve"> (IND_12 * P%IND_12); </t>
    </r>
    <r>
      <rPr>
        <b/>
        <sz val="11"/>
        <color theme="1"/>
        <rFont val="Arial"/>
        <family val="2"/>
      </rPr>
      <t>ES_9 =</t>
    </r>
    <r>
      <rPr>
        <sz val="11"/>
        <color theme="1"/>
        <rFont val="Arial"/>
        <family val="2"/>
      </rPr>
      <t xml:space="preserve"> (IND_13 * P%IND_13)</t>
    </r>
  </si>
  <si>
    <r>
      <t xml:space="preserve">X = </t>
    </r>
    <r>
      <rPr>
        <sz val="11"/>
        <color theme="1"/>
        <rFont val="Arial"/>
        <family val="2"/>
      </rPr>
      <t>∑[(ES_10 * P%ES_10) + (ES_11 * P%ES_11) + (ES_12 * P%ES_12) + (ES_13* P%ES_13)]</t>
    </r>
  </si>
  <si>
    <r>
      <t>ES_10 =</t>
    </r>
    <r>
      <rPr>
        <sz val="11"/>
        <color theme="1"/>
        <rFont val="Arial"/>
        <family val="2"/>
      </rPr>
      <t xml:space="preserve"> [(IND_14 * P%IND_14) + (IND_15 * P%IND_15)]; </t>
    </r>
    <r>
      <rPr>
        <b/>
        <sz val="11"/>
        <color theme="1"/>
        <rFont val="Arial"/>
        <family val="2"/>
      </rPr>
      <t>ES_11 =</t>
    </r>
    <r>
      <rPr>
        <sz val="11"/>
        <color theme="1"/>
        <rFont val="Arial"/>
        <family val="2"/>
      </rPr>
      <t xml:space="preserve"> (IND_16 * P%IND_16); </t>
    </r>
    <r>
      <rPr>
        <b/>
        <sz val="11"/>
        <color theme="1"/>
        <rFont val="Arial"/>
        <family val="2"/>
      </rPr>
      <t>ES_12 =</t>
    </r>
    <r>
      <rPr>
        <sz val="11"/>
        <color theme="1"/>
        <rFont val="Arial"/>
        <family val="2"/>
      </rPr>
      <t xml:space="preserve"> (IND_17 * P%IND_17); </t>
    </r>
    <r>
      <rPr>
        <b/>
        <sz val="11"/>
        <color theme="1"/>
        <rFont val="Arial"/>
        <family val="2"/>
      </rPr>
      <t>ES_13 =</t>
    </r>
    <r>
      <rPr>
        <sz val="11"/>
        <color theme="1"/>
        <rFont val="Arial"/>
        <family val="2"/>
      </rPr>
      <t xml:space="preserve"> (IND_18 * P%IND_18)</t>
    </r>
  </si>
  <si>
    <r>
      <t>ES_14 =</t>
    </r>
    <r>
      <rPr>
        <sz val="11"/>
        <color theme="1"/>
        <rFont val="Arial"/>
        <family val="2"/>
      </rPr>
      <t xml:space="preserve"> (IND_20 * P%IND_20); </t>
    </r>
    <r>
      <rPr>
        <b/>
        <sz val="11"/>
        <color theme="1"/>
        <rFont val="Arial"/>
        <family val="2"/>
      </rPr>
      <t>ES_15 =</t>
    </r>
    <r>
      <rPr>
        <sz val="11"/>
        <color theme="1"/>
        <rFont val="Arial"/>
        <family val="2"/>
      </rPr>
      <t xml:space="preserve"> (IND_21 * P%IND_21); </t>
    </r>
    <r>
      <rPr>
        <b/>
        <sz val="11"/>
        <color theme="1"/>
        <rFont val="Arial"/>
        <family val="2"/>
      </rPr>
      <t>ES_16 =</t>
    </r>
    <r>
      <rPr>
        <sz val="11"/>
        <color theme="1"/>
        <rFont val="Arial"/>
        <family val="2"/>
      </rPr>
      <t xml:space="preserve"> [(IND_22 * P%IND_22)+(IND_23 * P%IND_23)]; </t>
    </r>
    <r>
      <rPr>
        <b/>
        <sz val="11"/>
        <color theme="1"/>
        <rFont val="Arial"/>
        <family val="2"/>
      </rPr>
      <t>ES_17 =</t>
    </r>
    <r>
      <rPr>
        <sz val="11"/>
        <color theme="1"/>
        <rFont val="Arial"/>
        <family val="2"/>
      </rPr>
      <t xml:space="preserve"> (IND_24 * P%IND_24)</t>
    </r>
  </si>
  <si>
    <r>
      <t xml:space="preserve">X = </t>
    </r>
    <r>
      <rPr>
        <sz val="11"/>
        <color theme="1"/>
        <rFont val="Arial"/>
        <family val="2"/>
      </rPr>
      <t>∑[(ES_14 * P%ES_14) + (ES_15 * P%ES_15) + (ES_16 * P%ES_16) + (ES_17* P%ES_17)]</t>
    </r>
  </si>
  <si>
    <r>
      <t>ES_18 =</t>
    </r>
    <r>
      <rPr>
        <sz val="11"/>
        <color theme="1"/>
        <rFont val="Arial"/>
        <family val="2"/>
      </rPr>
      <t xml:space="preserve"> (IND_20 * P%IND_20); </t>
    </r>
    <r>
      <rPr>
        <b/>
        <sz val="11"/>
        <color theme="1"/>
        <rFont val="Arial"/>
        <family val="2"/>
      </rPr>
      <t>ES_19 =</t>
    </r>
    <r>
      <rPr>
        <sz val="11"/>
        <color theme="1"/>
        <rFont val="Arial"/>
        <family val="2"/>
      </rPr>
      <t xml:space="preserve"> (IND_21 * P%IND_21); </t>
    </r>
    <r>
      <rPr>
        <b/>
        <sz val="11"/>
        <color theme="1"/>
        <rFont val="Arial"/>
        <family val="2"/>
      </rPr>
      <t>ES_20 =</t>
    </r>
    <r>
      <rPr>
        <sz val="11"/>
        <color theme="1"/>
        <rFont val="Arial"/>
        <family val="2"/>
      </rPr>
      <t xml:space="preserve"> [(IND_22 * P%IND_22)+(IND_23 * P%IND_23)]; </t>
    </r>
    <r>
      <rPr>
        <b/>
        <sz val="11"/>
        <color theme="1"/>
        <rFont val="Arial"/>
        <family val="2"/>
      </rPr>
      <t>ES_21 =</t>
    </r>
    <r>
      <rPr>
        <sz val="11"/>
        <color theme="1"/>
        <rFont val="Arial"/>
        <family val="2"/>
      </rPr>
      <t xml:space="preserve"> (IND_24 * P%IND_24); </t>
    </r>
    <r>
      <rPr>
        <b/>
        <sz val="11"/>
        <color theme="1"/>
        <rFont val="Arial"/>
        <family val="2"/>
      </rPr>
      <t>ES_22 =</t>
    </r>
    <r>
      <rPr>
        <sz val="11"/>
        <color theme="1"/>
        <rFont val="Arial"/>
        <family val="2"/>
      </rPr>
      <t xml:space="preserve"> (IND_24 * P%IND_24); </t>
    </r>
    <r>
      <rPr>
        <b/>
        <sz val="11"/>
        <color theme="1"/>
        <rFont val="Arial"/>
        <family val="2"/>
      </rPr>
      <t>ES_23 =</t>
    </r>
    <r>
      <rPr>
        <sz val="11"/>
        <color theme="1"/>
        <rFont val="Arial"/>
        <family val="2"/>
      </rPr>
      <t xml:space="preserve"> (IND_24 * P%IND_24)</t>
    </r>
  </si>
  <si>
    <r>
      <t xml:space="preserve">X = </t>
    </r>
    <r>
      <rPr>
        <sz val="11"/>
        <color theme="1"/>
        <rFont val="Arial"/>
        <family val="2"/>
      </rPr>
      <t>∑[(ES_18 * P%ES_18) + (ES_19 * P%ES_19) + (ES_20 * P%ES_20) + (ES_21* P%ES_21)]</t>
    </r>
  </si>
  <si>
    <r>
      <t>ES_24 =</t>
    </r>
    <r>
      <rPr>
        <sz val="11"/>
        <color theme="1"/>
        <rFont val="Arial"/>
        <family val="2"/>
      </rPr>
      <t xml:space="preserve"> (IND_31 * P%IND_31);</t>
    </r>
    <r>
      <rPr>
        <b/>
        <sz val="11"/>
        <color theme="1"/>
        <rFont val="Arial"/>
        <family val="2"/>
      </rPr>
      <t xml:space="preserve"> ES_25 =</t>
    </r>
    <r>
      <rPr>
        <sz val="11"/>
        <color theme="1"/>
        <rFont val="Arial"/>
        <family val="2"/>
      </rPr>
      <t xml:space="preserve"> (IND_32 * P%IND_32)</t>
    </r>
  </si>
  <si>
    <r>
      <t>X =</t>
    </r>
    <r>
      <rPr>
        <sz val="11"/>
        <color theme="1"/>
        <rFont val="Arial"/>
        <family val="2"/>
      </rPr>
      <t xml:space="preserve"> ∑[(ES_24 * P%ES_24) + (ES_25 * P%ES_25)]</t>
    </r>
  </si>
  <si>
    <r>
      <t>X =</t>
    </r>
    <r>
      <rPr>
        <sz val="11"/>
        <color theme="1"/>
        <rFont val="Arial"/>
        <family val="2"/>
      </rPr>
      <t xml:space="preserve"> ∑[(ES_26 * P%ES_26) + (ES_27 * P%ES_27)]</t>
    </r>
  </si>
  <si>
    <r>
      <t>ES_26 =</t>
    </r>
    <r>
      <rPr>
        <sz val="11"/>
        <color theme="1"/>
        <rFont val="Arial"/>
        <family val="2"/>
      </rPr>
      <t xml:space="preserve"> (IND_33 * P%IND_33);</t>
    </r>
    <r>
      <rPr>
        <b/>
        <sz val="11"/>
        <color theme="1"/>
        <rFont val="Arial"/>
        <family val="2"/>
      </rPr>
      <t xml:space="preserve"> ES_27 =</t>
    </r>
    <r>
      <rPr>
        <sz val="11"/>
        <color theme="1"/>
        <rFont val="Arial"/>
        <family val="2"/>
      </rPr>
      <t xml:space="preserve"> (IND_34 * P%IND_34)</t>
    </r>
  </si>
  <si>
    <r>
      <t>X =</t>
    </r>
    <r>
      <rPr>
        <sz val="11"/>
        <color theme="1"/>
        <rFont val="Arial"/>
        <family val="2"/>
      </rPr>
      <t xml:space="preserve"> ∑[(ES_28 * P%ES_28) + (ES_29 * P%ES_29)]</t>
    </r>
  </si>
  <si>
    <r>
      <t>ES_28 =</t>
    </r>
    <r>
      <rPr>
        <sz val="11"/>
        <color theme="1"/>
        <rFont val="Arial"/>
        <family val="2"/>
      </rPr>
      <t xml:space="preserve"> (IND_35 * P%IND_35);</t>
    </r>
    <r>
      <rPr>
        <b/>
        <sz val="11"/>
        <color theme="1"/>
        <rFont val="Arial"/>
        <family val="2"/>
      </rPr>
      <t xml:space="preserve"> ES_29 =</t>
    </r>
    <r>
      <rPr>
        <sz val="11"/>
        <color theme="1"/>
        <rFont val="Arial"/>
        <family val="2"/>
      </rPr>
      <t xml:space="preserve"> (IND_36 * P%IND_36)</t>
    </r>
  </si>
  <si>
    <r>
      <t>ES_30 =</t>
    </r>
    <r>
      <rPr>
        <sz val="11"/>
        <color theme="1"/>
        <rFont val="Arial"/>
        <family val="2"/>
      </rPr>
      <t xml:space="preserve"> (IND_37 * P%IND_37);</t>
    </r>
    <r>
      <rPr>
        <b/>
        <sz val="11"/>
        <color theme="1"/>
        <rFont val="Arial"/>
        <family val="2"/>
      </rPr>
      <t xml:space="preserve"> ES_31 =</t>
    </r>
    <r>
      <rPr>
        <sz val="11"/>
        <color theme="1"/>
        <rFont val="Arial"/>
        <family val="2"/>
      </rPr>
      <t xml:space="preserve"> (IND_38 * P%IND_38)</t>
    </r>
  </si>
  <si>
    <r>
      <t>X =</t>
    </r>
    <r>
      <rPr>
        <sz val="11"/>
        <color theme="1"/>
        <rFont val="Arial"/>
        <family val="2"/>
      </rPr>
      <t xml:space="preserve"> ∑[(ES_30 * P%ES_30) + (ES_31 * P%ES_31)]</t>
    </r>
  </si>
  <si>
    <r>
      <t>X =</t>
    </r>
    <r>
      <rPr>
        <sz val="11"/>
        <color theme="1"/>
        <rFont val="Arial"/>
        <family val="2"/>
      </rPr>
      <t xml:space="preserve"> ∑[(ES_32 * P%ES_32) + (ES_33 * P%ES_33)]</t>
    </r>
  </si>
  <si>
    <r>
      <t>ES_32 =</t>
    </r>
    <r>
      <rPr>
        <sz val="11"/>
        <color theme="1"/>
        <rFont val="Arial"/>
        <family val="2"/>
      </rPr>
      <t xml:space="preserve"> (IND_39 * P%IND_39);</t>
    </r>
    <r>
      <rPr>
        <b/>
        <sz val="11"/>
        <color theme="1"/>
        <rFont val="Arial"/>
        <family val="2"/>
      </rPr>
      <t xml:space="preserve"> ES_32 =</t>
    </r>
    <r>
      <rPr>
        <sz val="11"/>
        <color theme="1"/>
        <rFont val="Arial"/>
        <family val="2"/>
      </rPr>
      <t xml:space="preserve"> (IND_40 * P%IND_40)</t>
    </r>
  </si>
  <si>
    <t>Desarrollar una (1) estrategia intercultural para fortalecer los diálogos con la ciudadanía en sus múltiples diversidades poblacionales y territoriales.</t>
  </si>
  <si>
    <t>P% OB_ES</t>
  </si>
  <si>
    <t>CUMP. PEI</t>
  </si>
  <si>
    <t>CUMPLIMIENTO ACUMULADO DE INDICADORES COMPUESTOS</t>
  </si>
  <si>
    <t>TRIMESTRE</t>
  </si>
  <si>
    <r>
      <rPr>
        <b/>
        <sz val="11"/>
        <color theme="4" tint="-0.499984740745262"/>
        <rFont val="Arial"/>
        <family val="2"/>
      </rPr>
      <t xml:space="preserve">ES_n: </t>
    </r>
    <r>
      <rPr>
        <sz val="11"/>
        <color theme="4" tint="-0.499984740745262"/>
        <rFont val="Arial"/>
        <family val="2"/>
      </rPr>
      <t>Son las Estrategias que se asociaron con el Objetivo Estrategico definido en la parte superior de la Ficha del Indicador, el cálculo también lo realiza la herramienta de manera autónoma teniendo en cuenta los datos de entrada IND</t>
    </r>
    <r>
      <rPr>
        <vertAlign val="subscript"/>
        <sz val="11"/>
        <color theme="4" tint="-0.499984740745262"/>
        <rFont val="Arial"/>
        <family val="2"/>
      </rPr>
      <t xml:space="preserve">n </t>
    </r>
    <r>
      <rPr>
        <sz val="11"/>
        <color theme="4" tint="-0.499984740745262"/>
        <rFont val="Arial"/>
        <family val="2"/>
      </rPr>
      <t>y las ponderaciones definidas para cada Estrategia en la columna de título P%</t>
    </r>
    <r>
      <rPr>
        <vertAlign val="subscript"/>
        <sz val="11"/>
        <color theme="4" tint="-0.499984740745262"/>
        <rFont val="Arial"/>
        <family val="2"/>
      </rPr>
      <t>E</t>
    </r>
    <r>
      <rPr>
        <sz val="11"/>
        <color theme="4" tint="-0.499984740745262"/>
        <rFont val="Arial"/>
        <family val="2"/>
      </rPr>
      <t>.</t>
    </r>
  </si>
  <si>
    <t>Promover 4 espacios y/o eventos de valoración social del libro, la lectura y la literatura en la ciudad.</t>
  </si>
  <si>
    <t>Indicadores_ BASE</t>
  </si>
  <si>
    <t>MATRIZ DE Indicadores_ COMPUESTOS</t>
  </si>
  <si>
    <t>Indicadores_
COMPUESTOS</t>
  </si>
  <si>
    <t>Se constituye en una de las secciones centrales del aplicativo, las Fichas de Indicadores  son la fuente de información de los principales reportes de la herramienta. En este documento es donde el usuario introducirá la mayor cantidad de información que se debe registrar en el aplicativo, por medio de las Fichas se podrá saber qué Estrategias están asociadas a los Indicadores  Compuestos y cuáles Indicadores  Base están articulados con las Estrategias, todo concatenado ayudará a calcular el cumplimiento global del PEI:</t>
  </si>
  <si>
    <t>Cada Líder o Responsable a cargo de los Indicadores  Compuestos tendrán la tarea de definir cada una de las características del indicador y registrarlas dentro de la Ficha. Por cuestiones de diseño y seguridad, sólo está permitido modificar los campos habilitados por el administrador de la herramienta y otras celdas estarán bloqueadas para evitar borrar información como fórmulas, gráficos, títulos, entre otros, de manera involuntaria. A cada Ficha se le puede asignár una contraseña para que únicamente el Líder o Responsable o sus delegados puedan cambiar cualquier aspecto de diseño o funcionalidad de la Ficha. En la medida en que se va ingresando la información en la Ficha, otras hojas (reportes) del aplicativo, se irán actualizando con estos datos y de manera paralela la información se hará visible en los diferentes reportes como lo son Tablero de Comando, Dashboard y Matriz de Indicadores .</t>
  </si>
  <si>
    <t>El formato condicional esta vez no se mostraran con banderines, como en la sección Matriz de Indicadores , sino con colores de relleno en las celdas que muestran el resultado del Indicador para cada período, en este caso, cada trimestre. Para cambiar la parametrización del semáforo, se podría hacer siguiendo la ruta que se explicó arriba en el Ítem Matriz de Indicadores , pero en la Ficha del Indicador no es neceario, ya que con sólo cambiar los valores que están definidos en los "RANGOS DE TOLERANCIA" bastará para que excel adopte el nuevo criterio y por ende los colores responderán a dicha actualización. Se debe ser cuidadoso de no dejar umbrales o rangos sin cobertura, ya que los tres niveles deben tener continuidad en los límites entre uno y otro, de no ser así, podrían haber resultados que no muestren ningún color en específico, esto es porque alguno de los límites de los niveles de gestión (Crítico, Precaución y Esperado) no tiene continuidad con el siguiente nivel o el nivel sucesor, por ejemplo, si el nivel Esperado se definió mayor de 90%, el limite superior del nivel de Precaución debe iniciar en 90%, nunca en 89%, 88% u 86%.</t>
  </si>
  <si>
    <t>Descripción de las variables de la fórmula del indicador: Detalla y explica qué significa cada uno de los términos expresados en la fórmula del indicador, completamente útil y necesario para poder calcular el indicador de manera eficaz, sin lugar a dudas o ambigüedades. Facilita la articulación de los Indicadores  base con las estratégias quiénes a su vez sirven de base para calcular el Indicador Compuesto.
En este punto es importante que el Líder o Responsable del Indicador defina las ponderaciones tanto de los Indicadores  Base y como de las de las Estrategías, en función del impacto que tengan en las Estrategías para el caso de los Indicadores  Base y en el Indicador Compuesto para el caso de las Estrategias.</t>
  </si>
  <si>
    <t>IND_n: Lista los Indicadores  Base que ayudarán a calcular el cumplimiento de las Estrategias, es importante tener claro que este dato lo trae la Ficha del Indicador, calculado desde la Matriz de Indicadores , allá es donde el usuario para cada indicador y para cada período de medición deberá colocar el valor programado (P) y el valor ejecutado (E) y automáticamente se mostrará el cálculo y el banderín de color rojo, amarillo o verde, dicho valor se verá reflejado en la Ficha de Indicador de manera simultánea.</t>
  </si>
  <si>
    <t>TABLERO DE COMANDO
Este informe es el consolidado de toda la Gestión del PEI, el Tablero de Comando es una herramienta visual que le permite a la Dirección analizar e identificar rápidamente el cumplimiento de los Indicadores  Compuestos y el grado de implementación del PEI, esta sección es de mucha riqueza para presentar de manera rápida y confiable, los resultados concretos de los Indicadores  Base, Estrategias, Indicadores  Compuestos y el cumplimiento glabla del PEI.
Se aprecian los resultados para los períodos de medición, trimestral, en este caso, y también el cumplimiento acumulado. Las fuentes de información para este reporte son Las Fichas de Indicadores  y la Matriz de Indicadores . Se cuenta con la opción de vinculación de las Fichas de Indicador en caso que se quiera profundizar o revisar en detalle alguno de los Indicadores  Compuesto, se hace click en el nombre del Indicador y de esta forma se visualizará la Ficha de Indicador.</t>
  </si>
  <si>
    <t>Dashboard: El Tablero de Control es la forma para estudiar, analizar y monitorear los datos, obteniendo información valiosa de forma visual de los Indicadores  clave de desempeño KPI que permitan saber qué está ocurriendo con la gestión de la entidad. Se puede entender como aquella herramienta que resume gran cantidad de datos de diferentes fuentes en un solo lugar y los presenta de una manera amigable y completamente entendible, donde se muestran los signos vitales de la gestión. Otra ventaja es el ahorro de tiempo ya que en lugar de tener que recopilar datos dispersos de diferentes fuentes y crear los gráficos, los dashboards hacen todo ese trabajo por el usuario de manera eficiente.</t>
  </si>
  <si>
    <t>El dashboard funciona con tres de los signos vitales de la gestión del PEI: el cumplimiento global del PEI, el cumplimiento acumulado de los Indicadores  Compuestos y el cumplimiento trimestral de las Estrategias, con los segmentadores de datos se puede seleccionar la información específica que se quiere mostrar y los gráficos reflejan dicha realidad, debe tenerse en cuenta que al seleccionar una opción de los segmentadores de datos, estos funcionan como un flitro, al final del análisis y revisión, los filtros deben borrarse para que nuevamente se muestre toda la información disponible, se borran los filtros haciendo click en este ícono:</t>
  </si>
  <si>
    <t>Los Indicadores  recopilan aspectos cuantitativos que favorece la transparencia en la gestión y el establecimiento de un equilibrio entre las acciones inmediatas y las líneas estratégicas. Como herramienta de gestión, es un concepto dinámico que da un apoyo continuo a la toma de decisiones, contribuye a comunicar la estrategia e involucra a las personas en su elaboración y seguimiento.</t>
  </si>
  <si>
    <t xml:space="preserve">► Matriz de Indicadores </t>
  </si>
  <si>
    <t xml:space="preserve">► Fichas de Indicadores </t>
  </si>
  <si>
    <t>Es la sección complementaria a los planes de acción de cada Ficha de Indicador, son actividades necesarias, importantes y que algunas veces no están directamente ligadas a los planes de acción establecidos para cada indicador, pero que si son necesarios para alcanzar los objetivos propuestos. Se facilita el seguimiento y monitoreo del estado de cada actividad debido al uso de la opción "Formato Condicional" que aplica un color y un estilo de acuerdo a la situación del momento "No iniciado", "Ejecución", "En espera", "Completado", "Cancelado" o "Vencido".
También nace como una respuesta a la necesidad de asignación de compromisos dentro de una Revisión Gerencial, Comité de Gestión  u otro tipo de escenario en donde se  revisen los Indicadores  de Gestión y de acuerdo con el desempeño de cada Proceso y del análisis de los mismos, surjan   necesidades de establecer compromisos para la siguientes sesión (podría ser  la de Iniciar una Acción Correctiva, Preventiva o de Mejora, asignación de Recursos, cambios en los Indicadores , Modificaciones al Proceso o sus variables, etc.).</t>
  </si>
  <si>
    <t>La Herramienta de Medición es un instrumento de gestión que ayuda a la toma de decisiones directivas al proporcionar información periódica sobre el nivel de cumplimiento de los Objetivos Estratégicos del Plan Estratégico Institucional (PEI) a través de las métricas establecidas en la Matriz de Indicadores. Permite la translación de las estrategias de la organización en objetivos concretos y la evaluación de la interrelación entre los diferentes Indicadores  que miden el cumplimiento de los mismos.</t>
  </si>
  <si>
    <t>Es el pantallazo inicial al abrir la Herramienta de Medición (ver Figura 1), éste nos permite navegar fácilmente a través de toda la herramienta y poder explorar cada una de las partes que lo constituyen, estas opciones de navegación se extienden a lo largo de las Fichas Técnicas de cada Indicador, en la parte superior de las mismas. Las secciones son:</t>
  </si>
  <si>
    <t>En esta sección de la Herramienta se plasmó como se articulan las Perspectivas, Objetivos Estratégicos, Estrategias e Indicadores  Base con los Propósitos, Logros de Ciudad, Programas Estratégicos, la asociación con las Políticas Sectoriales, Objetivos Estratégicos del PES, Estrategias del PES, los Proyectos de Inversión y finalmente los Procesos y las Dependencias responsables.
Este documento no es necesario actualizarlo períodicamente como otras secciones como, por ejemplo, las Fichas de Indicadores, salvo que se haga necesario actualizar información que haya cambiado o por criterio del usuario buscando afinar aún más la alineación propuesta inicialmente.</t>
  </si>
  <si>
    <t xml:space="preserve"> y se calcula el porcentaje  lde avance para cada trimestre, dichos resultados son la fuente de información que las fichas requieren para calcular los Indicadores Compuestos, y permite ver el comportamiento acumulado, mientras que en las Fichas de Indicadores , se muestra el cumplimiento de los períodos de manera independiente. Lo anterior acompañado de banderines con los colores del semáforo, cuyo criterios actuales son:</t>
  </si>
  <si>
    <t xml:space="preserve">Como su nombre lo indica es una gran bodega de datos, allí se realiza el despliegue de toda la red de Indicadores partiendo desde los Indicadores Base, las Estrategias hasta llegar a los Indicadores compuestos (leyendo la matriz de derecha a izquierda) que serán los que facilitarán el cálculo del cumplimiento global del PEI, ver Figura 3.
La mayoría de la información de esta sección precede de las Fichas de Indicadores, las cuales están vinculadas a la Matriz de Indicadores por lo tanto, el usuario encontrará celdas protegidas, las cuales no permitirán escribir en ellas y esto se debe a que la información de dichas celdas se reflejará de manera automática en la medida en que se alimentan las Fichas de Indicadores. Sin embargo, en la Matriz de Indicadores es donde se debe registrar la información programada y ejecutada de cada trimestre, la hoja de </t>
  </si>
  <si>
    <t>Ponderación asignada a Indicadores base en función del impacto sobre la estrategias asociadas</t>
  </si>
  <si>
    <t>MATRIZ DE ALINEACIÓN 2020 - 2024</t>
  </si>
  <si>
    <t>PI. 7887 - Meta 1</t>
  </si>
  <si>
    <t>Porcentaje de avance de las estrategias para fortalecer la gestión cultural territorial y los espacios de participación ciudadana del sector cultura, y su incidencia en los presupuestos participativos</t>
  </si>
  <si>
    <t>Porcentaje de avance de los procesos interculturales que fortalezcan los diálogos con la ciudadanía en sus múltiples diversidades</t>
  </si>
  <si>
    <t>Número de procesos de concertación que promuevan las prácticas culturales, artísticas y patrimoniales en espacios identificados como entornos conflictivos</t>
  </si>
  <si>
    <t>PI. 7887 - Meta 2</t>
  </si>
  <si>
    <t>PI. 7648 - MPDD 148</t>
  </si>
  <si>
    <t>PI. 7648 - MPDD147</t>
  </si>
  <si>
    <t>PI. 7610 - Meta 1</t>
  </si>
  <si>
    <t>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</si>
  <si>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Porcentaje de implementación del sistema de gestión de la información para el levantamiento y monitoreo de las estrategias de cambio cultural</t>
  </si>
  <si>
    <t>PI 7879 Meta 3</t>
  </si>
  <si>
    <t>PI 7879 Meta 1</t>
  </si>
  <si>
    <t>NUEVO</t>
  </si>
  <si>
    <t>PI 7879 IMP 520</t>
  </si>
  <si>
    <t>Porcentaje de avance de la estrategia implementada para la atención de artistas en el espacio público que propicie el goce efectivo de los derechos culturales de la ciudadanía.</t>
  </si>
  <si>
    <t>Número de actividades desarrolladas de impacto artístico, cultural y patrimonial en Bogotá y la Región.</t>
  </si>
  <si>
    <t>Número de estrategias de cultura ciudadana diseñadas y acompañadas en la implementación en torno a los temas priorizados por la administración distrital.</t>
  </si>
  <si>
    <t>Número de estrategias para el fortalecimiento y cualificación del Sistema Distrital de Arte, Cultura y Patrimonio, los procesos de participación y la gestión territorial.</t>
  </si>
  <si>
    <t>Porcentaje de avance de la estrategia institucional y sectorial que articule arte ciencia y tecnología permitiendo el desarrollo de la gestión administrativa y misional mediante la apropiación de las TI.</t>
  </si>
  <si>
    <t>Número de contenidos culturales que aporten a la apropiación social de los programas de fomento con énfasis territorial y poblacional</t>
  </si>
  <si>
    <t>Creación del  Sistema Distrital de Bibliotecas y espacios no convencionales de lectura que fortalezca y articule las bibliotecas públicas, escolares, comunitarias,  universitarias, especializadas, y otros espacios de circulación del libro en la ciudad</t>
  </si>
  <si>
    <t>Porcentaje de avance en la formulación de la política de lectura, escritura y oralidad.</t>
  </si>
  <si>
    <t>Número de espacios y/o eventos de valoración social del libro, la lectura y la literatura en la ciudad.</t>
  </si>
  <si>
    <t>Porcentaje de avance en la construcción del Sistema de Información de arte, cultura y patrimonio.</t>
  </si>
  <si>
    <t>Número de agentes del sector beneficiados a través del fomento para el acceso a la oferta cultural.</t>
  </si>
  <si>
    <t>Número de personas beneficiadas en procesos de educación informal del sector artístico y cultural</t>
  </si>
  <si>
    <t>Porcentaje de implementación de la estrategia que permita reconocer y difundir manifestaciones de patrimonio cultural material e inmaterial, para generar conocimiento en la ciudadanía.</t>
  </si>
  <si>
    <t>Numero de equipamientos artísticos y culturales fortalecidos</t>
  </si>
  <si>
    <t>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t>
  </si>
  <si>
    <t>Porcentaje de avance del proceso de implementación de la estrategia de internacionalización del sector CRD para gestionar cooperación técnica y financiera al interior del sector.</t>
  </si>
  <si>
    <t>Porcentaje de avance de la puesta en marcha de la plataforma de información que permita la consulta y sistematización de las experiencias significativas, buenas prácticas y proyectos de cooperación del sector</t>
  </si>
  <si>
    <t xml:space="preserve">Porcentaje de actualización de las herramientas tecnológicas </t>
  </si>
  <si>
    <t xml:space="preserve">Porcentaje de avance de la estrategia institucional y sectorial que articule arte ciencia y tecnología permitiendo el desarrollo de la gestión administrativa y misional mediante la apropiación de las TI. </t>
  </si>
  <si>
    <t xml:space="preserve">Porcentaje de avance en la elaboración del plan de atención de requerimientos para fortalecer la gestión y el clima laboral. </t>
  </si>
  <si>
    <t xml:space="preserve">Porcentaje de avance de implementación del sistema de gestión documental de conformidad con la normatividad vigente. </t>
  </si>
  <si>
    <t>IND_41</t>
  </si>
  <si>
    <t>IND_42</t>
  </si>
  <si>
    <t>IND_43</t>
  </si>
  <si>
    <t>IND_44</t>
  </si>
  <si>
    <t>IND_45</t>
  </si>
  <si>
    <t>IND_46</t>
  </si>
  <si>
    <t>IND_47</t>
  </si>
  <si>
    <t>IND_48</t>
  </si>
  <si>
    <t>PI. 7887
Meta 1</t>
  </si>
  <si>
    <t>PI. 7887
Meta 2</t>
  </si>
  <si>
    <t>PI. 7648
MPDD 148</t>
  </si>
  <si>
    <t>PI. 7648
MPDD 147</t>
  </si>
  <si>
    <t>PI. 7610
Meta 1</t>
  </si>
  <si>
    <t>PI. 7879
Meta 1</t>
  </si>
  <si>
    <t>PI. 7879
Meta 3</t>
  </si>
  <si>
    <t>PI. 7648
Meta 2</t>
  </si>
  <si>
    <t>PI. 7646
IMP 588</t>
  </si>
  <si>
    <t>PI. 7646
Meta 2</t>
  </si>
  <si>
    <t>PI. 7881
Meta 1</t>
  </si>
  <si>
    <t>PI. 7881
IMP 182</t>
  </si>
  <si>
    <t>PI. 7881
Meta 3</t>
  </si>
  <si>
    <t>PI. 7650
Meta 5</t>
  </si>
  <si>
    <t>PI. 7885
IMP 3</t>
  </si>
  <si>
    <t>PI. 7650
Meta 4</t>
  </si>
  <si>
    <t>PI. 7880
Meta 1</t>
  </si>
  <si>
    <t>PI. 7880
Meta 2</t>
  </si>
  <si>
    <t>PI. 7880
IMP 111</t>
  </si>
  <si>
    <t>PI. 7884
Meta 3</t>
  </si>
  <si>
    <t>PI. 7884
Meta 2</t>
  </si>
  <si>
    <t>PI. 7884
IMP 148</t>
  </si>
  <si>
    <t>PI. 7884
Meta 1</t>
  </si>
  <si>
    <t>PI. 7886
MPDD 154</t>
  </si>
  <si>
    <t>PI. 7654
IMP 163</t>
  </si>
  <si>
    <t>PI. 7646
Meta 6</t>
  </si>
  <si>
    <t>PI. 7656
MPDD 139</t>
  </si>
  <si>
    <t>PI. 7656
Meta 2</t>
  </si>
  <si>
    <t>PI. 7646
Meta 1</t>
  </si>
  <si>
    <t>PI. 7646
Meta 3</t>
  </si>
  <si>
    <t>PI. 7646
Meta 4</t>
  </si>
  <si>
    <t>PI. 7646
Meta 5</t>
  </si>
  <si>
    <t>PI. 7646
IMP 539</t>
  </si>
  <si>
    <t>Creación y vida cotidiana: Apropiación ciudadana del arte, la cultura y el patrimonio, para la  democracia cultura</t>
  </si>
  <si>
    <t>Número de estrategias de gestión cultural territorial y los espacios de participación ciudadana desarrolladas</t>
  </si>
  <si>
    <t>Desarrollar 20 estrategias de reconocimiento y dinamización del componente cultural en los territorios de Bogotá</t>
  </si>
  <si>
    <t>Concertar e implementar 23 procesos para el fortalecimiento, reconocimiento, valoración y la pervivencia cultural de los grupos étnicos, etários y sectores sociales.</t>
  </si>
  <si>
    <t>Inspirar confianza y legitimidad para vivir sin miedo y ser epicentro de cultura ciudadana, paz y 
reconciliació</t>
  </si>
  <si>
    <t xml:space="preserve">Cambio cultural y diálogo social </t>
  </si>
  <si>
    <t>Generar una (1)  estrategia para las prácticas culturales, artísticas y patrimoniales en espacios identificados como entornos conflictivos.</t>
  </si>
  <si>
    <t>Adelantar 10 procesos de concertación y articulación interinstirucional con comunidades y líderes para promover el ejercicio de los derechos culturales en territorios.</t>
  </si>
  <si>
    <t>Diseñar y acompañar la implementación de trece (13) estrategias de cultura ciudadana en torno a los temas priorizados por la administración distrital.</t>
  </si>
  <si>
    <t>Diseñar y acompañar la implementación de 13 estrategias de cultura ciudadana en torno a los temas priorizados por la administración Distrital</t>
  </si>
  <si>
    <t>Transformación social y cultural en entornos y territorios para la construcción de paz en Bogotá</t>
  </si>
  <si>
    <t>PI. 7648 Meta 2</t>
  </si>
  <si>
    <t>PI. 7646 IMP 588</t>
  </si>
  <si>
    <t>PI. 7646 Meta 2</t>
  </si>
  <si>
    <t>Construir e implementar 1 estrategia institucional y sectorial que articule arte ciencia y tecnología permitiendo el desarrollo de la gestión administrativa y misional mediante la apropiación de las TI.</t>
  </si>
  <si>
    <t>PI. 7881 Meta 1</t>
  </si>
  <si>
    <t>PI. 7881 IMP 182</t>
  </si>
  <si>
    <t>PI. 7881 Meta 3</t>
  </si>
  <si>
    <t>PI. 7650 Meta 5</t>
  </si>
  <si>
    <t>PI. 7885 IMP 3</t>
  </si>
  <si>
    <t>PI. 7650 Meta 4</t>
  </si>
  <si>
    <t>Diseñar e implementar 1 estrategia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</si>
  <si>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</si>
  <si>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Número de estrategias de economía cultural y creativa implemantadas y promovidas</t>
  </si>
  <si>
    <t>Diseñar y promover 1 programa para el fortlecimiento de la cadena de valor de la economía cultural y creativa</t>
  </si>
  <si>
    <t>Implementar y fortalecer 1 estrategia de economía cultural y creativa para orientar la toma de decisiones que permita mitigar y reactivar el sector cultura</t>
  </si>
  <si>
    <t>Subsidios y transferencias para la equidad</t>
  </si>
  <si>
    <t>Aportes para los creadores y gestores culturales de Bogotá</t>
  </si>
  <si>
    <t>PI. 7880 Meta 1</t>
  </si>
  <si>
    <t>PI. 7880 Meta 2</t>
  </si>
  <si>
    <t>PI. 7880 IMP 111</t>
  </si>
  <si>
    <t>Creación de 1 sistema distrital de bibliotecas y espacios no convencionales de lectura que fortalezca y articules las bibliotecas públicas, escolares, comunitarias, universitarias, especialidaz, y otros espacios de circulación del libro en la ciudad</t>
  </si>
  <si>
    <t>PI. 7884 Meta 3</t>
  </si>
  <si>
    <t>PI. 7884 Meta 2</t>
  </si>
  <si>
    <t>PI. 7884 IMP 148</t>
  </si>
  <si>
    <t>PI. 7884 Meta 1</t>
  </si>
  <si>
    <t>Construcción de 1 Sistema de Información de arte, cultura y patrimonio.</t>
  </si>
  <si>
    <t>Beneficiar 215 agentes del sector a través del fomento para el acceso a la oferta cultural</t>
  </si>
  <si>
    <t>PI. 7886 MPDD 154</t>
  </si>
  <si>
    <t>PI. 7654 IMP 163</t>
  </si>
  <si>
    <t>Elaborar 1 documento de investigación con el objetivo de abordar datos cuantitativos del patrimonio cultural construido, a partir de la revisión de los resultados de la revisión de las políticas asociadas en la ciudad</t>
  </si>
  <si>
    <t>Hacer un nuevo contrato social con igualdad de oportunidades para la inclusión social, productiva
y política</t>
  </si>
  <si>
    <t>Realizar el 100% de las acciones para el fortalecimiento de la comunicación pública.</t>
  </si>
  <si>
    <t>PI. 7656 MPDD 139</t>
  </si>
  <si>
    <t>PI. 7656 Meta 2</t>
  </si>
  <si>
    <t>PI. 7646 Meta 1</t>
  </si>
  <si>
    <t>PI. 7646 Meta 3</t>
  </si>
  <si>
    <t>PI. 7646 Meta 4</t>
  </si>
  <si>
    <t>PI. 7646 Meta 5</t>
  </si>
  <si>
    <t>Actualizar el 70% las herramientas tecnológicas</t>
  </si>
  <si>
    <t>Mantener 5 sedes sedes (3 sedes, almacén y bodega) en buen estado y atender los requerimientos internos y externos referentes a los mismos</t>
  </si>
  <si>
    <t>Elaborar 1 plan de atención de requerimientos para fortalecer la gestión y el clima laboral.</t>
  </si>
  <si>
    <t>PI. 7646 IMP 539</t>
  </si>
  <si>
    <t>CONPES No 004 Ciencia, Tecnología e innovación</t>
  </si>
  <si>
    <t>Uso de herramientas tecnológicas - Agentes del Sector</t>
  </si>
  <si>
    <t>Formación en arte, cultura, patrimonio y deporte hasta educación media</t>
  </si>
  <si>
    <t>Modelo de Gestión de Formación en arte, cultura y patrimonio.</t>
  </si>
  <si>
    <t>Gestión del conocimiento</t>
  </si>
  <si>
    <t>PEC - Formación Artística y Cultural
PEC - Ciudad Creativa de la Música</t>
  </si>
  <si>
    <t>Entregar 1.229 estímulos, apoyos concertados y alianzas estratégicas. Estímulos (1106), apoyos concertados (120) y alianzas estratégicas (3) dirigidos a fortalecer los procesos de los agentes del sector.</t>
  </si>
  <si>
    <t>Entregar el 100%  de los recursos previstos para Beneficios Económico Periódicos
(BEPS)</t>
  </si>
  <si>
    <t>Entregar 1229 estímulos, apoyos concertados y alianzas estratégicas. Estímulos (1106), apoyos concertados (120) y alianzas estratégicas (3) dirigidos a fortalecer los procesos de los agentes del sector.</t>
  </si>
  <si>
    <t>Liderar la formulación e implementación concertada de políticas públicas en arte, cultura, patrimonio, recreación y deporte, así como la transformación y sostenibilidad cultural y deportiva de la ciudad, garantizando los derechos culturales, reconociendo a los habitantes de Bogotá como creadores, agentes de cambio y el centro de todas nuestras acciones en la construcción de una ciudad creadora, cuidadora, consciente e incluyente.</t>
  </si>
  <si>
    <t>Oficina Asesora Jurídica</t>
  </si>
  <si>
    <t>Subdirección de Gestión Cultura y Artística</t>
  </si>
  <si>
    <t>Subdirección de Infraestructura y Patrimonio Cultural</t>
  </si>
  <si>
    <t>Dirección de Observatorio y Gestión del Conocimiento Cultural</t>
  </si>
  <si>
    <t>Subsecretaría Distrital de Cultura Ciudadana y Gestión del Conocimiento</t>
  </si>
  <si>
    <t>Oficina Asesora de Planeación</t>
  </si>
  <si>
    <t xml:space="preserve">Grupo Interno de Trabajo de Gestión del Talento Humano </t>
  </si>
  <si>
    <t xml:space="preserve">Grupo Interno de Trabajo de Servicios Administrativos </t>
  </si>
  <si>
    <t xml:space="preserve">Grupo Interno de Trabajo de Gestión Financiera </t>
  </si>
  <si>
    <t>Oficina de Tecnologías de Información</t>
  </si>
  <si>
    <t>Grupo Interno de Trabajo de Infraestructura y Sistemas de Información</t>
  </si>
  <si>
    <t>Grupo Interno de Trabajo de Contratación</t>
  </si>
  <si>
    <t>Dirección de Economía, Estudios y Política</t>
  </si>
  <si>
    <t>Entregar el 100% de los recursos previstos para Beneficios Económico Periódicos
(BEPS)Entregar el 100 de los recursos previstos para Beneficios Económico Periódicos
(BEPS)</t>
  </si>
  <si>
    <t>Porcentual de la estrategia para fortalecer y consolidar Distritos Creativos como soporte territorial de las apuestas de desarrollo económico de la ciudad región.</t>
  </si>
  <si>
    <t>Porcentual de la estrategia para el fortalecimiento de la cadena de valor diseñados e implementados.</t>
  </si>
  <si>
    <t>Porcentual de la estrategia para orientar la toma de decisiones para el fortalecimiento de la economía cultural y creativa, así como para promover su reactivación y sostenibilidad</t>
  </si>
  <si>
    <t>JUL-SEPT 20</t>
  </si>
  <si>
    <t>OCT-DIC 20</t>
  </si>
  <si>
    <t>Realizar 1.650 contenidos culturales que aporten a la apropiación social de los programas de fomento con énfasis territorial y poblacional.</t>
  </si>
  <si>
    <t xml:space="preserve">Número de sedes mantenidas (3 sedes, almacén y bodega) en buen estado y atender los requerimientos internos y externos referentes a los mismos </t>
  </si>
  <si>
    <t xml:space="preserve">CODIGO: </t>
  </si>
  <si>
    <t>VERSIÓN: 01</t>
  </si>
  <si>
    <t>FECHA: 12/10/2021</t>
  </si>
  <si>
    <t>Comunicación Estratégica</t>
  </si>
  <si>
    <t>Gestión Estratégica de TI</t>
  </si>
  <si>
    <t>Promoción de Agentes y Prácticas Culturales y Recreodeportivas</t>
  </si>
  <si>
    <t>Gestión del Conocimiento</t>
  </si>
  <si>
    <t>Participación Ciudadana</t>
  </si>
  <si>
    <t>Apropiación de la Infraestructura  y Patrimonio Cultural</t>
  </si>
  <si>
    <t>Formulación y Seguimiento de Políticas Públicas</t>
  </si>
  <si>
    <t>Gestión Operativa de TI</t>
  </si>
  <si>
    <t>Relación con la Ciudadanía</t>
  </si>
  <si>
    <t>Gestión Documental</t>
  </si>
  <si>
    <t xml:space="preserve">Gestión Administrativa </t>
  </si>
  <si>
    <t xml:space="preserve">Seguimiento y Evaluación a la Gestión </t>
  </si>
  <si>
    <t>IND_49</t>
  </si>
  <si>
    <t>Desarrollar una estrategia para la articulación y el fortalecimiento de las dinámicas de planeación, gestión del conocimiento y gestión institucional, asociadas a la ejecución, seguimiento, medición y evaluación de las políticas, los programas, proyectos y presupuestos del sector</t>
  </si>
  <si>
    <t>Grupo Interno de Trabajo de Talento Humano
Oficina Asesora Jurídica
Dirección de Gestión Corporativa (Atención al Ciudadano)
Oficina de Tecnologias de la Información
Grupo Interno de Trabajo de Gestión Financiera
Dirección de Personas Jurídicas</t>
  </si>
  <si>
    <t>Gestión De Talento Humano
Gestion Jurídica
Relación Con La Ciudadanía
Gestión Operativa De Ti
Gestion Financiera</t>
  </si>
  <si>
    <t>Gestión De Talento Humano
Gestión Jurídica
Relación Con La Ciudadanía
Gestión Operativa De Ti
Gestión Financiera</t>
  </si>
  <si>
    <t>C</t>
  </si>
  <si>
    <t>Tipo</t>
  </si>
  <si>
    <t>K</t>
  </si>
  <si>
    <t>S</t>
  </si>
  <si>
    <t>Row Labels</t>
  </si>
  <si>
    <t>Grand Total</t>
  </si>
  <si>
    <t>PI. 7879
Meta 2</t>
  </si>
  <si>
    <t>Número de interacciones identificadas entre actores para la transformación cultural en el marco de la Red de Cultura Ciudadana</t>
  </si>
  <si>
    <t>PI. 7646 Meta 6</t>
  </si>
  <si>
    <t>Porcentaje de avance de la estrategia institucional y sectorial que articule arte ciencia y tecnología permitiendo el desarrollo de la gestión administrativa y misional mediante la apropiación de las TI</t>
  </si>
  <si>
    <t>PI 7656
MPDD 139</t>
  </si>
  <si>
    <t>Política Pública de Cultura Ciudadana</t>
  </si>
  <si>
    <t>Porcentaje de avance del proceso de implementación de la estrategia de internacionalización que promueva el posicionamiento de Bogotá como referente en temas culturales y deportivos y que permita la movilización dinámica de recursos técnicos, humanos y financieros.</t>
  </si>
  <si>
    <t>IND_20A</t>
  </si>
  <si>
    <t>Average of RESULTADO</t>
  </si>
  <si>
    <t>Ponderado por estrategia</t>
  </si>
  <si>
    <t>Ponderado cumplimiento ob por estrategia</t>
  </si>
  <si>
    <t>Porcentaje ejecutado vs programado de objetivos por estrategia</t>
  </si>
  <si>
    <t>Jul-Sept 20</t>
  </si>
  <si>
    <t>Oct-Dic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</si>
</sst>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64" formatCode="_ * #,##0.00_ ;_ * \-#,##0.00_ ;_ * &quot;-&quot;??_ ;_ @_ "/>
    <numFmt numFmtId="165" formatCode="0.0%"/>
    <numFmt numFmtId="166" formatCode="[$$-240A]#,###;[Red]\([$$-240A]#,###\)"/>
  </numFmts>
  <fonts count="59" x14ac:knownFonts="1">
    <font>
      <sz val="11"/>
      <color theme="1"/>
      <name val="Calibri"/>
      <family val="2"/>
      <scheme val="minor"/>
    </font>
    <font>
      <sz val="11"/>
      <color theme="1"/>
      <name val="Calibri"/>
      <family val="2"/>
      <scheme val="minor"/>
    </font>
    <font>
      <sz val="11"/>
      <color theme="1"/>
      <name val="Century Gothic"/>
      <family val="2"/>
    </font>
    <font>
      <b/>
      <sz val="28"/>
      <color theme="0"/>
      <name val="Century Gothic"/>
      <family val="2"/>
    </font>
    <font>
      <b/>
      <sz val="10"/>
      <name val="Arial"/>
      <family val="2"/>
    </font>
    <font>
      <sz val="8"/>
      <name val="Calibri"/>
      <family val="2"/>
      <scheme val="minor"/>
    </font>
    <font>
      <sz val="11"/>
      <color theme="1"/>
      <name val="Cambria"/>
      <family val="2"/>
    </font>
    <font>
      <sz val="11"/>
      <color theme="1"/>
      <name val="Arial"/>
      <family val="2"/>
    </font>
    <font>
      <b/>
      <sz val="36"/>
      <name val="Arial"/>
      <family val="2"/>
    </font>
    <font>
      <b/>
      <sz val="11"/>
      <name val="Arial"/>
      <family val="2"/>
    </font>
    <font>
      <sz val="12"/>
      <name val="Arial"/>
      <family val="2"/>
    </font>
    <font>
      <b/>
      <sz val="11"/>
      <color theme="0"/>
      <name val="Arial"/>
      <family val="2"/>
    </font>
    <font>
      <b/>
      <sz val="18"/>
      <color theme="1"/>
      <name val="Arial"/>
      <family val="2"/>
    </font>
    <font>
      <sz val="11"/>
      <color theme="0"/>
      <name val="Century Gothic"/>
      <family val="2"/>
    </font>
    <font>
      <b/>
      <sz val="11"/>
      <color theme="4" tint="-0.499984740745262"/>
      <name val="Arial"/>
      <family val="2"/>
    </font>
    <font>
      <b/>
      <sz val="28"/>
      <color theme="0"/>
      <name val="Arial"/>
      <family val="2"/>
    </font>
    <font>
      <sz val="11"/>
      <color theme="4" tint="-0.499984740745262"/>
      <name val="Arial"/>
      <family val="2"/>
    </font>
    <font>
      <sz val="11"/>
      <name val="Arial"/>
      <family val="2"/>
    </font>
    <font>
      <b/>
      <sz val="26"/>
      <color theme="0"/>
      <name val="Arial"/>
      <family val="2"/>
    </font>
    <font>
      <sz val="12"/>
      <color theme="1"/>
      <name val="Arial"/>
      <family val="2"/>
    </font>
    <font>
      <b/>
      <sz val="36"/>
      <color theme="0"/>
      <name val="Arial"/>
      <family val="2"/>
    </font>
    <font>
      <sz val="11"/>
      <name val="Century Gothic"/>
      <family val="2"/>
    </font>
    <font>
      <b/>
      <sz val="26"/>
      <name val="Arial"/>
      <family val="2"/>
    </font>
    <font>
      <sz val="10"/>
      <name val="Arial"/>
      <family val="2"/>
    </font>
    <font>
      <b/>
      <sz val="11"/>
      <color indexed="9"/>
      <name val="Arial"/>
      <family val="2"/>
    </font>
    <font>
      <sz val="11"/>
      <color indexed="8"/>
      <name val="Arial"/>
      <family val="2"/>
    </font>
    <font>
      <sz val="11"/>
      <color theme="1" tint="0.24994659260841701"/>
      <name val="Arial"/>
      <family val="2"/>
    </font>
    <font>
      <u/>
      <sz val="11"/>
      <color theme="10"/>
      <name val="Calibri"/>
      <family val="2"/>
      <scheme val="minor"/>
    </font>
    <font>
      <b/>
      <sz val="11"/>
      <color theme="1"/>
      <name val="Arial"/>
      <family val="2"/>
    </font>
    <font>
      <sz val="13"/>
      <name val="Cambria"/>
      <family val="1"/>
    </font>
    <font>
      <b/>
      <sz val="11"/>
      <color rgb="FFFF0000"/>
      <name val="Calibri"/>
      <family val="2"/>
      <scheme val="minor"/>
    </font>
    <font>
      <sz val="11"/>
      <color rgb="FF203764"/>
      <name val="Arial"/>
      <family val="2"/>
    </font>
    <font>
      <b/>
      <sz val="10"/>
      <color theme="0"/>
      <name val="Arial"/>
      <family val="2"/>
    </font>
    <font>
      <sz val="10"/>
      <color theme="0"/>
      <name val="Arial"/>
      <family val="2"/>
    </font>
    <font>
      <u/>
      <sz val="10"/>
      <color theme="10"/>
      <name val="Arial"/>
      <family val="2"/>
    </font>
    <font>
      <sz val="10"/>
      <color theme="1"/>
      <name val="Arial"/>
      <family val="2"/>
    </font>
    <font>
      <vertAlign val="subscript"/>
      <sz val="11"/>
      <color theme="4" tint="-0.499984740745262"/>
      <name val="Arial"/>
      <family val="2"/>
    </font>
    <font>
      <b/>
      <sz val="11"/>
      <color theme="7"/>
      <name val="Arial"/>
      <family val="2"/>
    </font>
    <font>
      <b/>
      <sz val="11"/>
      <color rgb="FF00B050"/>
      <name val="Arial"/>
      <family val="2"/>
    </font>
    <font>
      <b/>
      <sz val="11"/>
      <color rgb="FFFF0000"/>
      <name val="Arial"/>
      <family val="2"/>
    </font>
    <font>
      <sz val="10"/>
      <color rgb="FF000000"/>
      <name val="Arial"/>
      <family val="2"/>
    </font>
    <font>
      <b/>
      <sz val="28"/>
      <name val="Arial"/>
      <family val="2"/>
    </font>
    <font>
      <b/>
      <sz val="10"/>
      <color theme="1"/>
      <name val="Arial"/>
      <family val="2"/>
    </font>
    <font>
      <b/>
      <sz val="36"/>
      <color rgb="FF493474"/>
      <name val="Arial"/>
      <family val="2"/>
    </font>
    <font>
      <b/>
      <sz val="22"/>
      <color theme="0"/>
      <name val="Century Gothic"/>
      <family val="2"/>
    </font>
    <font>
      <sz val="10"/>
      <color theme="10"/>
      <name val="Arial"/>
      <family val="2"/>
    </font>
    <font>
      <b/>
      <sz val="11"/>
      <color theme="1"/>
      <name val="Calibri"/>
      <family val="2"/>
      <scheme val="minor"/>
    </font>
    <font>
      <sz val="14"/>
      <color rgb="FF000000"/>
      <name val="Calibri"/>
      <family val="2"/>
      <scheme val="minor"/>
    </font>
    <font>
      <sz val="14"/>
      <name val="Calibri"/>
      <family val="2"/>
      <scheme val="minor"/>
    </font>
    <font>
      <b/>
      <sz val="12"/>
      <color rgb="FF000000"/>
      <name val="Arial"/>
      <family val="2"/>
    </font>
    <font>
      <sz val="8"/>
      <color rgb="FF000000"/>
      <name val="Arial"/>
      <family val="2"/>
    </font>
    <font>
      <sz val="9"/>
      <color rgb="FF000000"/>
      <name val="Arial"/>
      <family val="2"/>
    </font>
    <font>
      <sz val="11"/>
      <color rgb="FFFF0000"/>
      <name val="Calibri"/>
      <family val="2"/>
      <scheme val="minor"/>
    </font>
    <font>
      <sz val="10"/>
      <color rgb="FFFF0000"/>
      <name val="Arial"/>
      <family val="2"/>
    </font>
    <font>
      <u/>
      <sz val="10"/>
      <color rgb="FFFF0000"/>
      <name val="Arial"/>
      <family val="2"/>
    </font>
    <font>
      <sz val="12"/>
      <color rgb="FFFF0000"/>
      <name val="Arial"/>
      <family val="2"/>
    </font>
    <font>
      <sz val="11"/>
      <color rgb="FFFF0000"/>
      <name val="Arial"/>
      <family val="2"/>
    </font>
    <font>
      <sz val="11"/>
      <name val="Calibri"/>
      <family val="2"/>
      <scheme val="minor"/>
    </font>
    <font>
      <u/>
      <sz val="10"/>
      <name val="Arial"/>
      <family val="2"/>
    </font>
  </fonts>
  <fills count="24">
    <fill>
      <patternFill patternType="none"/>
    </fill>
    <fill>
      <patternFill patternType="gray125"/>
    </fill>
    <fill>
      <patternFill patternType="solid">
        <fgColor theme="0" tint="-4.9989318521683403E-2"/>
        <bgColor indexed="64"/>
      </patternFill>
    </fill>
    <fill>
      <patternFill patternType="solid">
        <fgColor indexed="10"/>
        <bgColor indexed="64"/>
      </patternFill>
    </fill>
    <fill>
      <patternFill patternType="solid">
        <fgColor indexed="11"/>
        <bgColor indexed="64"/>
      </patternFill>
    </fill>
    <fill>
      <patternFill patternType="solid">
        <fgColor rgb="FFFFFFFF"/>
        <bgColor rgb="FFFFFFFF"/>
      </patternFill>
    </fill>
    <fill>
      <patternFill patternType="solid">
        <fgColor rgb="FF5D4294"/>
        <bgColor indexed="64"/>
      </patternFill>
    </fill>
    <fill>
      <patternFill patternType="solid">
        <fgColor rgb="FF86086E"/>
        <bgColor indexed="64"/>
      </patternFill>
    </fill>
    <fill>
      <patternFill patternType="solid">
        <fgColor rgb="FF53419D"/>
        <bgColor indexed="64"/>
      </patternFill>
    </fill>
    <fill>
      <patternFill patternType="solid">
        <fgColor rgb="FF9788BF"/>
        <bgColor indexed="64"/>
      </patternFill>
    </fill>
    <fill>
      <patternFill patternType="solid">
        <fgColor rgb="FFF343D1"/>
        <bgColor indexed="64"/>
      </patternFill>
    </fill>
    <fill>
      <patternFill patternType="solid">
        <fgColor rgb="FFA20A85"/>
        <bgColor indexed="64"/>
      </patternFill>
    </fill>
    <fill>
      <patternFill patternType="solid">
        <fgColor rgb="FFF785E1"/>
        <bgColor indexed="64"/>
      </patternFill>
    </fill>
    <fill>
      <patternFill patternType="solid">
        <fgColor rgb="FFE00EB8"/>
        <bgColor indexed="64"/>
      </patternFill>
    </fill>
    <fill>
      <patternFill patternType="solid">
        <fgColor rgb="FF5D4294"/>
        <bgColor rgb="FFBDBDF3"/>
      </patternFill>
    </fill>
    <fill>
      <patternFill patternType="solid">
        <fgColor theme="0"/>
        <bgColor indexed="64"/>
      </patternFill>
    </fill>
    <fill>
      <patternFill patternType="solid">
        <fgColor rgb="FFECE8F4"/>
        <bgColor indexed="64"/>
      </patternFill>
    </fill>
    <fill>
      <patternFill patternType="solid">
        <fgColor rgb="FFFFFF00"/>
        <bgColor indexed="64"/>
      </patternFill>
    </fill>
    <fill>
      <gradientFill degree="270">
        <stop position="0">
          <color theme="0"/>
        </stop>
        <stop position="1">
          <color rgb="FFE1DAEE"/>
        </stop>
      </gradientFill>
    </fill>
    <fill>
      <patternFill patternType="gray0625">
        <fgColor theme="0" tint="-0.499984740745262"/>
        <bgColor indexed="65"/>
      </patternFill>
    </fill>
    <fill>
      <patternFill patternType="gray0625">
        <fgColor theme="0" tint="-0.499984740745262"/>
        <bgColor rgb="FFFFCCFF"/>
      </patternFill>
    </fill>
    <fill>
      <patternFill patternType="solid">
        <fgColor rgb="FFFFCCFF"/>
        <bgColor indexed="64"/>
      </patternFill>
    </fill>
    <fill>
      <patternFill patternType="solid">
        <fgColor rgb="FFF9A9EA"/>
        <bgColor indexed="64"/>
      </patternFill>
    </fill>
    <fill>
      <patternFill patternType="solid">
        <fgColor rgb="FFFFCCFF"/>
        <bgColor rgb="FFCFE7F5"/>
      </patternFill>
    </fill>
  </fills>
  <borders count="90">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030A0"/>
      </left>
      <right/>
      <top/>
      <bottom style="thin">
        <color rgb="FF7030A0"/>
      </bottom>
      <diagonal/>
    </border>
    <border>
      <left/>
      <right/>
      <top/>
      <bottom style="thin">
        <color rgb="FF7030A0"/>
      </bottom>
      <diagonal/>
    </border>
    <border>
      <left/>
      <right style="thin">
        <color rgb="FF7030A0"/>
      </right>
      <top/>
      <bottom style="thin">
        <color rgb="FF7030A0"/>
      </bottom>
      <diagonal/>
    </border>
    <border>
      <left style="thin">
        <color rgb="FF7030A0"/>
      </left>
      <right/>
      <top style="thin">
        <color rgb="FF7030A0"/>
      </top>
      <bottom/>
      <diagonal/>
    </border>
    <border>
      <left/>
      <right/>
      <top style="thin">
        <color rgb="FF7030A0"/>
      </top>
      <bottom/>
      <diagonal/>
    </border>
    <border>
      <left style="thin">
        <color rgb="FF7030A0"/>
      </left>
      <right/>
      <top/>
      <bottom/>
      <diagonal/>
    </border>
    <border>
      <left/>
      <right/>
      <top style="thin">
        <color indexed="64"/>
      </top>
      <bottom style="thin">
        <color indexed="64"/>
      </bottom>
      <diagonal/>
    </border>
    <border>
      <left/>
      <right/>
      <top style="thin">
        <color theme="0" tint="-0.14996795556505021"/>
      </top>
      <bottom style="hair">
        <color theme="0" tint="-0.14996795556505021"/>
      </bottom>
      <diagonal/>
    </border>
    <border>
      <left/>
      <right/>
      <top style="hair">
        <color theme="0" tint="-0.14996795556505021"/>
      </top>
      <bottom/>
      <diagonal/>
    </border>
    <border>
      <left/>
      <right/>
      <top style="hair">
        <color theme="0" tint="-0.24994659260841701"/>
      </top>
      <bottom style="hair">
        <color theme="0" tint="-0.24994659260841701"/>
      </bottom>
      <diagonal/>
    </border>
    <border>
      <left style="thin">
        <color rgb="FF5D4294"/>
      </left>
      <right/>
      <top style="thin">
        <color rgb="FF5D4294"/>
      </top>
      <bottom/>
      <diagonal/>
    </border>
    <border>
      <left/>
      <right/>
      <top style="thin">
        <color rgb="FF5D4294"/>
      </top>
      <bottom/>
      <diagonal/>
    </border>
    <border>
      <left/>
      <right style="thin">
        <color rgb="FF5D4294"/>
      </right>
      <top style="thin">
        <color rgb="FF5D4294"/>
      </top>
      <bottom/>
      <diagonal/>
    </border>
    <border>
      <left style="thin">
        <color rgb="FF5D4294"/>
      </left>
      <right/>
      <top/>
      <bottom/>
      <diagonal/>
    </border>
    <border>
      <left/>
      <right style="thin">
        <color rgb="FF5D4294"/>
      </right>
      <top/>
      <bottom/>
      <diagonal/>
    </border>
    <border>
      <left style="thin">
        <color rgb="FF5D4294"/>
      </left>
      <right/>
      <top/>
      <bottom style="thin">
        <color rgb="FF5D4294"/>
      </bottom>
      <diagonal/>
    </border>
    <border>
      <left/>
      <right/>
      <top/>
      <bottom style="thin">
        <color rgb="FF5D4294"/>
      </bottom>
      <diagonal/>
    </border>
    <border>
      <left/>
      <right style="thin">
        <color rgb="FF5D4294"/>
      </right>
      <top/>
      <bottom style="thin">
        <color rgb="FF5D4294"/>
      </bottom>
      <diagonal/>
    </border>
    <border>
      <left/>
      <right/>
      <top style="dotted">
        <color rgb="FF5D4294"/>
      </top>
      <bottom/>
      <diagonal/>
    </border>
    <border>
      <left/>
      <right/>
      <top style="hair">
        <color theme="0" tint="-0.14993743705557422"/>
      </top>
      <bottom style="hair">
        <color theme="0" tint="-0.14993743705557422"/>
      </bottom>
      <diagonal/>
    </border>
    <border>
      <left/>
      <right/>
      <top style="hair">
        <color theme="0" tint="-0.14993743705557422"/>
      </top>
      <bottom/>
      <diagonal/>
    </border>
    <border>
      <left/>
      <right/>
      <top style="hair">
        <color theme="0" tint="-0.14993743705557422"/>
      </top>
      <bottom style="thin">
        <color theme="0" tint="-0.14990691854609822"/>
      </bottom>
      <diagonal/>
    </border>
    <border>
      <left/>
      <right/>
      <top style="thin">
        <color theme="0" tint="-0.14990691854609822"/>
      </top>
      <bottom style="hair">
        <color theme="0" tint="-0.14993743705557422"/>
      </bottom>
      <diagonal/>
    </border>
    <border>
      <left/>
      <right/>
      <top style="hair">
        <color theme="0" tint="-0.14993743705557422"/>
      </top>
      <bottom style="thin">
        <color theme="0" tint="-0.1498764000366222"/>
      </bottom>
      <diagonal/>
    </border>
    <border>
      <left/>
      <right/>
      <top style="thin">
        <color theme="0" tint="-0.1498764000366222"/>
      </top>
      <bottom style="hair">
        <color theme="0" tint="-0.14993743705557422"/>
      </bottom>
      <diagonal/>
    </border>
    <border>
      <left/>
      <right/>
      <top style="hair">
        <color theme="0" tint="-0.14993743705557422"/>
      </top>
      <bottom style="thin">
        <color theme="0" tint="-0.1498458815271462"/>
      </bottom>
      <diagonal/>
    </border>
    <border>
      <left/>
      <right/>
      <top style="thin">
        <color theme="0" tint="-0.1498458815271462"/>
      </top>
      <bottom style="hair">
        <color theme="0" tint="-0.14993743705557422"/>
      </bottom>
      <diagonal/>
    </border>
    <border>
      <left style="thin">
        <color rgb="FF6747A7"/>
      </left>
      <right/>
      <top/>
      <bottom/>
      <diagonal/>
    </border>
    <border>
      <left/>
      <right style="thin">
        <color rgb="FF6747A7"/>
      </right>
      <top/>
      <bottom/>
      <diagonal/>
    </border>
    <border>
      <left style="thin">
        <color rgb="FF6747A7"/>
      </left>
      <right/>
      <top/>
      <bottom style="thin">
        <color rgb="FF6747A7"/>
      </bottom>
      <diagonal/>
    </border>
    <border>
      <left/>
      <right/>
      <top/>
      <bottom style="thin">
        <color rgb="FF6747A7"/>
      </bottom>
      <diagonal/>
    </border>
    <border>
      <left/>
      <right style="thin">
        <color rgb="FF6747A7"/>
      </right>
      <top/>
      <bottom style="thin">
        <color rgb="FF6747A7"/>
      </bottom>
      <diagonal/>
    </border>
    <border>
      <left style="thin">
        <color rgb="FF5A3E92"/>
      </left>
      <right/>
      <top/>
      <bottom/>
      <diagonal/>
    </border>
    <border>
      <left/>
      <right style="thin">
        <color rgb="FF5A3E92"/>
      </right>
      <top/>
      <bottom/>
      <diagonal/>
    </border>
    <border>
      <left style="thin">
        <color rgb="FF5A3E92"/>
      </left>
      <right/>
      <top/>
      <bottom style="thin">
        <color rgb="FF5A3E92"/>
      </bottom>
      <diagonal/>
    </border>
    <border>
      <left/>
      <right/>
      <top/>
      <bottom style="thin">
        <color rgb="FF5A3E92"/>
      </bottom>
      <diagonal/>
    </border>
    <border>
      <left/>
      <right style="thin">
        <color rgb="FF5A3E92"/>
      </right>
      <top/>
      <bottom style="thin">
        <color rgb="FF5A3E92"/>
      </bottom>
      <diagonal/>
    </border>
    <border>
      <left/>
      <right/>
      <top style="thin">
        <color theme="0" tint="-0.499984740745262"/>
      </top>
      <bottom style="hair">
        <color theme="0" tint="-0.499984740745262"/>
      </bottom>
      <diagonal/>
    </border>
    <border>
      <left/>
      <right/>
      <top/>
      <bottom style="hair">
        <color theme="0" tint="-0.499984740745262"/>
      </bottom>
      <diagonal/>
    </border>
    <border>
      <left/>
      <right/>
      <top style="hair">
        <color theme="0" tint="-0.14996795556505021"/>
      </top>
      <bottom style="hair">
        <color theme="0" tint="-0.14996795556505021"/>
      </bottom>
      <diagonal/>
    </border>
    <border>
      <left/>
      <right/>
      <top style="hair">
        <color theme="0" tint="-0.499984740745262"/>
      </top>
      <bottom style="hair">
        <color theme="0" tint="-0.499984740745262"/>
      </bottom>
      <diagonal/>
    </border>
    <border>
      <left style="thin">
        <color rgb="FF4B053E"/>
      </left>
      <right/>
      <top style="hair">
        <color theme="0" tint="-0.499984740745262"/>
      </top>
      <bottom style="hair">
        <color theme="0" tint="-0.499984740745262"/>
      </bottom>
      <diagonal/>
    </border>
    <border>
      <left/>
      <right/>
      <top style="thin">
        <color rgb="FF86086E"/>
      </top>
      <bottom style="hair">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rgb="FF4B053E"/>
      </right>
      <top style="hair">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rgb="FF86086E"/>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right style="thin">
        <color theme="0" tint="-0.14996795556505021"/>
      </right>
      <top style="thin">
        <color indexed="64"/>
      </top>
      <bottom style="thin">
        <color indexed="64"/>
      </bottom>
      <diagonal/>
    </border>
    <border>
      <left style="thin">
        <color indexed="64"/>
      </left>
      <right style="thin">
        <color theme="0" tint="-0.14996795556505021"/>
      </right>
      <top style="thin">
        <color indexed="64"/>
      </top>
      <bottom/>
      <diagonal/>
    </border>
    <border>
      <left style="thin">
        <color theme="0" tint="-0.14996795556505021"/>
      </left>
      <right style="thin">
        <color theme="0" tint="-0.1499679555650502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right/>
      <top style="hair">
        <color theme="0" tint="-0.499984740745262"/>
      </top>
      <bottom/>
      <diagonal/>
    </border>
    <border>
      <left/>
      <right/>
      <top/>
      <bottom style="hair">
        <color theme="0" tint="-0.24994659260841701"/>
      </bottom>
      <diagonal/>
    </border>
    <border>
      <left/>
      <right/>
      <top style="hair">
        <color theme="0" tint="-0.24994659260841701"/>
      </top>
      <bottom/>
      <diagonal/>
    </border>
    <border>
      <left style="thin">
        <color rgb="FF620650"/>
      </left>
      <right/>
      <top/>
      <bottom style="hair">
        <color theme="0" tint="-0.499984740745262"/>
      </bottom>
      <diagonal/>
    </border>
    <border>
      <left/>
      <right style="thin">
        <color rgb="FF620650"/>
      </right>
      <top/>
      <bottom style="hair">
        <color theme="0" tint="-0.499984740745262"/>
      </bottom>
      <diagonal/>
    </border>
    <border>
      <left/>
      <right/>
      <top/>
      <bottom style="thin">
        <color theme="0" tint="-0.499984740745262"/>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rgb="FF000000"/>
      </left>
      <right style="hair">
        <color rgb="FF000000"/>
      </right>
      <top style="hair">
        <color rgb="FF000000"/>
      </top>
      <bottom style="hair">
        <color rgb="FF000000"/>
      </bottom>
      <diagonal/>
    </border>
    <border>
      <left/>
      <right/>
      <top style="thin">
        <color rgb="FF86086E"/>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14996795556505021"/>
      </right>
      <top style="thin">
        <color indexed="64"/>
      </top>
      <bottom/>
      <diagonal/>
    </border>
    <border>
      <left style="thin">
        <color theme="0" tint="-0.14996795556505021"/>
      </left>
      <right/>
      <top style="thin">
        <color indexed="64"/>
      </top>
      <bottom/>
      <diagonal/>
    </border>
  </borders>
  <cellStyleXfs count="8">
    <xf numFmtId="0" fontId="0" fillId="0" borderId="0"/>
    <xf numFmtId="0" fontId="6" fillId="0" borderId="0"/>
    <xf numFmtId="0" fontId="1" fillId="0" borderId="0"/>
    <xf numFmtId="9" fontId="1" fillId="0" borderId="0" applyFont="0" applyFill="0" applyBorder="0" applyAlignment="0" applyProtection="0"/>
    <xf numFmtId="0" fontId="19" fillId="0" borderId="0"/>
    <xf numFmtId="41" fontId="19" fillId="0" borderId="0" applyFont="0" applyFill="0" applyBorder="0" applyAlignment="0" applyProtection="0"/>
    <xf numFmtId="0" fontId="23" fillId="0" borderId="0"/>
    <xf numFmtId="0" fontId="27" fillId="0" borderId="0" applyNumberFormat="0" applyFill="0" applyBorder="0" applyAlignment="0" applyProtection="0"/>
  </cellStyleXfs>
  <cellXfs count="710">
    <xf numFmtId="0" fontId="0" fillId="0" borderId="0" xfId="0"/>
    <xf numFmtId="0" fontId="2" fillId="6" borderId="16" xfId="0" applyFont="1" applyFill="1" applyBorder="1"/>
    <xf numFmtId="0" fontId="2" fillId="6" borderId="17" xfId="0" applyFont="1" applyFill="1" applyBorder="1"/>
    <xf numFmtId="0" fontId="3" fillId="6" borderId="18" xfId="0" applyFont="1" applyFill="1" applyBorder="1" applyAlignment="1">
      <alignment horizontal="left" vertical="center"/>
    </xf>
    <xf numFmtId="0" fontId="2" fillId="6" borderId="19" xfId="0" applyFont="1" applyFill="1" applyBorder="1"/>
    <xf numFmtId="0" fontId="3" fillId="6" borderId="20" xfId="0" applyFont="1" applyFill="1" applyBorder="1" applyAlignment="1">
      <alignment horizontal="left" vertical="center"/>
    </xf>
    <xf numFmtId="0" fontId="0" fillId="0" borderId="19" xfId="0" applyBorder="1"/>
    <xf numFmtId="0" fontId="7" fillId="6" borderId="0" xfId="0" applyFont="1" applyFill="1"/>
    <xf numFmtId="0" fontId="7" fillId="0" borderId="10" xfId="0" applyFont="1" applyBorder="1"/>
    <xf numFmtId="0" fontId="7" fillId="6" borderId="10" xfId="0" applyFont="1" applyFill="1" applyBorder="1"/>
    <xf numFmtId="0" fontId="7" fillId="0" borderId="11" xfId="0" applyFont="1" applyBorder="1"/>
    <xf numFmtId="0" fontId="8" fillId="0" borderId="0" xfId="0" applyFont="1" applyAlignment="1">
      <alignment vertical="center" wrapText="1"/>
    </xf>
    <xf numFmtId="0" fontId="8" fillId="6" borderId="0" xfId="0" applyFont="1" applyFill="1" applyAlignment="1">
      <alignment vertical="center" wrapText="1"/>
    </xf>
    <xf numFmtId="0" fontId="7" fillId="0" borderId="0" xfId="0" applyFont="1"/>
    <xf numFmtId="0" fontId="2" fillId="0" borderId="0" xfId="0" applyFont="1"/>
    <xf numFmtId="0" fontId="3" fillId="0" borderId="0" xfId="0" applyFont="1" applyAlignment="1">
      <alignment horizontal="left" vertical="center"/>
    </xf>
    <xf numFmtId="0" fontId="2" fillId="6" borderId="0" xfId="0" applyFont="1" applyFill="1"/>
    <xf numFmtId="0" fontId="0" fillId="0" borderId="20" xfId="0" applyBorder="1"/>
    <xf numFmtId="0" fontId="2" fillId="0" borderId="19" xfId="0" applyFont="1" applyBorder="1"/>
    <xf numFmtId="0" fontId="2" fillId="0" borderId="20" xfId="0" applyFont="1" applyBorder="1"/>
    <xf numFmtId="0" fontId="2" fillId="0" borderId="19" xfId="0" applyFont="1" applyBorder="1" applyAlignment="1">
      <alignment vertical="center"/>
    </xf>
    <xf numFmtId="0" fontId="2" fillId="0" borderId="20" xfId="0" applyFont="1" applyBorder="1" applyAlignment="1">
      <alignment vertical="center"/>
    </xf>
    <xf numFmtId="0" fontId="2" fillId="0" borderId="0" xfId="0" applyFont="1" applyAlignment="1">
      <alignment vertical="center"/>
    </xf>
    <xf numFmtId="0" fontId="0" fillId="0" borderId="21" xfId="0" applyBorder="1"/>
    <xf numFmtId="0" fontId="0" fillId="0" borderId="22" xfId="0" applyBorder="1"/>
    <xf numFmtId="0" fontId="0" fillId="0" borderId="23" xfId="0" applyBorder="1"/>
    <xf numFmtId="0" fontId="0" fillId="0" borderId="0" xfId="0" applyAlignment="1">
      <alignment horizontal="center"/>
    </xf>
    <xf numFmtId="0" fontId="3" fillId="6" borderId="17" xfId="0" applyFont="1" applyFill="1" applyBorder="1" applyAlignment="1">
      <alignment horizontal="left" vertical="center"/>
    </xf>
    <xf numFmtId="0" fontId="3" fillId="6" borderId="17" xfId="0" applyFont="1" applyFill="1" applyBorder="1" applyAlignment="1">
      <alignment horizontal="center" vertical="center"/>
    </xf>
    <xf numFmtId="0" fontId="3" fillId="6" borderId="0" xfId="0" applyFont="1" applyFill="1" applyAlignment="1">
      <alignment horizontal="left" vertical="center"/>
    </xf>
    <xf numFmtId="0" fontId="3" fillId="6" borderId="0" xfId="0" applyFont="1" applyFill="1" applyAlignment="1">
      <alignment horizontal="center" vertical="center"/>
    </xf>
    <xf numFmtId="0" fontId="0" fillId="0" borderId="22" xfId="0" applyBorder="1" applyAlignment="1">
      <alignment horizontal="center"/>
    </xf>
    <xf numFmtId="0" fontId="12" fillId="0" borderId="0" xfId="0" applyFont="1"/>
    <xf numFmtId="0" fontId="4" fillId="0" borderId="0" xfId="0" applyFont="1" applyAlignment="1">
      <alignment horizontal="center" vertical="center" wrapText="1"/>
    </xf>
    <xf numFmtId="0" fontId="4" fillId="5" borderId="0" xfId="0" applyFont="1" applyFill="1" applyAlignment="1">
      <alignment horizontal="center" vertical="center" wrapText="1"/>
    </xf>
    <xf numFmtId="0" fontId="10" fillId="0" borderId="2" xfId="0" applyFont="1" applyBorder="1" applyAlignment="1">
      <alignment vertical="center" wrapText="1"/>
    </xf>
    <xf numFmtId="0" fontId="10" fillId="0" borderId="2" xfId="0" applyFont="1" applyBorder="1" applyAlignment="1">
      <alignment horizontal="center" vertical="center" wrapText="1"/>
    </xf>
    <xf numFmtId="0" fontId="13" fillId="0" borderId="0" xfId="2" applyFont="1"/>
    <xf numFmtId="0" fontId="2" fillId="0" borderId="0" xfId="2" applyFont="1"/>
    <xf numFmtId="0" fontId="13" fillId="0" borderId="24" xfId="2" applyFont="1" applyBorder="1"/>
    <xf numFmtId="0" fontId="16" fillId="0" borderId="14" xfId="0" applyFont="1" applyBorder="1" applyAlignment="1">
      <alignment horizontal="left"/>
    </xf>
    <xf numFmtId="0" fontId="16" fillId="0" borderId="0" xfId="0" applyFont="1" applyAlignment="1">
      <alignment horizontal="left"/>
    </xf>
    <xf numFmtId="0" fontId="16" fillId="0" borderId="0" xfId="0" applyFont="1" applyAlignment="1">
      <alignment horizontal="justify" vertical="center" wrapText="1"/>
    </xf>
    <xf numFmtId="0" fontId="16" fillId="0" borderId="0" xfId="0" applyFont="1" applyAlignment="1">
      <alignment vertical="center" wrapText="1"/>
    </xf>
    <xf numFmtId="0" fontId="11" fillId="7" borderId="14" xfId="0" applyFont="1" applyFill="1" applyBorder="1" applyAlignment="1">
      <alignment vertical="center"/>
    </xf>
    <xf numFmtId="0" fontId="7" fillId="8" borderId="0" xfId="0" applyFont="1" applyFill="1"/>
    <xf numFmtId="0" fontId="7" fillId="8" borderId="6" xfId="0" applyFont="1" applyFill="1" applyBorder="1"/>
    <xf numFmtId="0" fontId="7" fillId="8" borderId="7" xfId="0" applyFont="1" applyFill="1" applyBorder="1"/>
    <xf numFmtId="0" fontId="7" fillId="8" borderId="8" xfId="0" applyFont="1" applyFill="1" applyBorder="1"/>
    <xf numFmtId="0" fontId="7" fillId="9" borderId="0" xfId="0" applyFont="1" applyFill="1"/>
    <xf numFmtId="0" fontId="7" fillId="9" borderId="9" xfId="0" applyFont="1" applyFill="1" applyBorder="1"/>
    <xf numFmtId="0" fontId="7" fillId="9" borderId="10" xfId="0" applyFont="1" applyFill="1" applyBorder="1"/>
    <xf numFmtId="0" fontId="0" fillId="0" borderId="0" xfId="0" applyAlignment="1">
      <alignment horizontal="center" vertical="center"/>
    </xf>
    <xf numFmtId="0" fontId="16" fillId="0" borderId="15" xfId="0" applyFont="1" applyBorder="1" applyAlignment="1" applyProtection="1">
      <alignment horizontal="left" vertical="top"/>
      <protection locked="0"/>
    </xf>
    <xf numFmtId="0" fontId="16" fillId="0" borderId="15" xfId="0" applyFont="1" applyBorder="1" applyAlignment="1" applyProtection="1">
      <alignment horizontal="justify" vertical="center" wrapText="1"/>
      <protection locked="0"/>
    </xf>
    <xf numFmtId="0" fontId="16" fillId="0" borderId="15" xfId="0" applyFont="1" applyBorder="1" applyAlignment="1" applyProtection="1">
      <alignment horizontal="center" vertical="top"/>
      <protection locked="0"/>
    </xf>
    <xf numFmtId="0" fontId="26" fillId="0" borderId="15" xfId="0" applyFont="1" applyBorder="1" applyAlignment="1" applyProtection="1">
      <alignment horizontal="center" vertical="top" wrapText="1"/>
      <protection locked="0"/>
    </xf>
    <xf numFmtId="14" fontId="16" fillId="0" borderId="15" xfId="0" applyNumberFormat="1" applyFont="1" applyBorder="1" applyAlignment="1" applyProtection="1">
      <alignment horizontal="center" vertical="top"/>
      <protection locked="0"/>
    </xf>
    <xf numFmtId="0" fontId="16" fillId="0" borderId="15" xfId="0" applyFont="1" applyBorder="1" applyAlignment="1" applyProtection="1">
      <alignment vertical="top"/>
      <protection locked="0"/>
    </xf>
    <xf numFmtId="0" fontId="16" fillId="0" borderId="15" xfId="0" applyFont="1" applyBorder="1" applyAlignment="1" applyProtection="1">
      <alignment horizontal="left"/>
      <protection locked="0"/>
    </xf>
    <xf numFmtId="0" fontId="16" fillId="0" borderId="15" xfId="0" applyFont="1" applyBorder="1" applyAlignment="1" applyProtection="1">
      <alignment horizontal="center"/>
      <protection locked="0"/>
    </xf>
    <xf numFmtId="0" fontId="26" fillId="0" borderId="15" xfId="0" applyFont="1" applyBorder="1" applyAlignment="1" applyProtection="1">
      <alignment horizontal="center" vertical="center" wrapText="1"/>
      <protection locked="0"/>
    </xf>
    <xf numFmtId="14" fontId="16" fillId="0" borderId="15" xfId="0" applyNumberFormat="1" applyFont="1" applyBorder="1" applyAlignment="1" applyProtection="1">
      <alignment horizontal="center"/>
      <protection locked="0"/>
    </xf>
    <xf numFmtId="0" fontId="16" fillId="0" borderId="15" xfId="0" applyFont="1" applyBorder="1" applyProtection="1">
      <protection locked="0"/>
    </xf>
    <xf numFmtId="0" fontId="9" fillId="2" borderId="4" xfId="0" applyFont="1" applyFill="1" applyBorder="1" applyAlignment="1">
      <alignment horizontal="center" vertical="center" wrapText="1"/>
    </xf>
    <xf numFmtId="0" fontId="7" fillId="6" borderId="0" xfId="0" applyFont="1" applyFill="1" applyAlignment="1">
      <alignment horizontal="right"/>
    </xf>
    <xf numFmtId="0" fontId="7" fillId="0" borderId="10" xfId="0" applyFont="1" applyBorder="1" applyAlignment="1">
      <alignment horizontal="right"/>
    </xf>
    <xf numFmtId="0" fontId="8" fillId="0" borderId="0" xfId="0" applyFont="1" applyAlignment="1">
      <alignment horizontal="right" vertical="center" wrapText="1"/>
    </xf>
    <xf numFmtId="0" fontId="0" fillId="0" borderId="0" xfId="0" applyAlignment="1">
      <alignment horizontal="right"/>
    </xf>
    <xf numFmtId="0" fontId="10" fillId="0" borderId="2" xfId="0" applyFont="1" applyBorder="1" applyAlignment="1">
      <alignment horizontal="right" vertical="center" wrapText="1"/>
    </xf>
    <xf numFmtId="0" fontId="8" fillId="6" borderId="0" xfId="0" applyFont="1" applyFill="1" applyAlignment="1">
      <alignment horizontal="right" vertical="center" wrapText="1"/>
    </xf>
    <xf numFmtId="9" fontId="17" fillId="0" borderId="3" xfId="0" applyNumberFormat="1" applyFont="1" applyBorder="1" applyAlignment="1" applyProtection="1">
      <alignment horizontal="center" vertical="center" wrapText="1"/>
      <protection locked="0"/>
    </xf>
    <xf numFmtId="0" fontId="16" fillId="0" borderId="0" xfId="0" applyFont="1" applyAlignment="1">
      <alignment horizontal="left" vertical="center" wrapText="1"/>
    </xf>
    <xf numFmtId="0" fontId="14" fillId="0" borderId="0" xfId="0" applyFont="1" applyAlignment="1">
      <alignment horizontal="left" vertical="center" wrapText="1"/>
    </xf>
    <xf numFmtId="164" fontId="24" fillId="3" borderId="4" xfId="0" applyNumberFormat="1" applyFont="1" applyFill="1" applyBorder="1" applyAlignment="1">
      <alignment vertical="center"/>
    </xf>
    <xf numFmtId="0" fontId="7" fillId="6" borderId="0" xfId="0" applyFont="1" applyFill="1" applyAlignment="1">
      <alignment horizontal="center" vertical="center"/>
    </xf>
    <xf numFmtId="0" fontId="7" fillId="0" borderId="10" xfId="0" applyFont="1" applyBorder="1" applyAlignment="1">
      <alignment horizontal="center" vertical="center"/>
    </xf>
    <xf numFmtId="0" fontId="8" fillId="0" borderId="0" xfId="0" applyFont="1" applyAlignment="1">
      <alignment horizontal="center" vertical="center" wrapText="1"/>
    </xf>
    <xf numFmtId="0" fontId="8" fillId="6" borderId="0" xfId="0" applyFont="1" applyFill="1" applyAlignment="1">
      <alignment horizontal="center" vertical="center" wrapText="1"/>
    </xf>
    <xf numFmtId="0" fontId="0" fillId="0" borderId="0" xfId="0" pivotButton="1"/>
    <xf numFmtId="0" fontId="0" fillId="0" borderId="0" xfId="0" applyAlignment="1">
      <alignment horizontal="left"/>
    </xf>
    <xf numFmtId="165" fontId="0" fillId="0" borderId="0" xfId="0" applyNumberFormat="1"/>
    <xf numFmtId="9" fontId="0" fillId="0" borderId="0" xfId="0" applyNumberFormat="1" applyAlignment="1">
      <alignment horizontal="center"/>
    </xf>
    <xf numFmtId="0" fontId="30" fillId="0" borderId="0" xfId="0" applyFont="1"/>
    <xf numFmtId="0" fontId="3" fillId="6" borderId="19" xfId="0" applyFont="1" applyFill="1" applyBorder="1" applyAlignment="1">
      <alignment horizontal="left" vertical="center" indent="4"/>
    </xf>
    <xf numFmtId="0" fontId="15" fillId="6" borderId="0" xfId="0" applyFont="1" applyFill="1" applyAlignment="1">
      <alignment vertical="center"/>
    </xf>
    <xf numFmtId="0" fontId="3" fillId="6" borderId="0" xfId="0" applyFont="1" applyFill="1" applyAlignment="1">
      <alignment vertical="center"/>
    </xf>
    <xf numFmtId="0" fontId="3" fillId="6" borderId="20" xfId="0" applyFont="1" applyFill="1" applyBorder="1" applyAlignment="1">
      <alignment vertical="center"/>
    </xf>
    <xf numFmtId="0" fontId="17" fillId="0" borderId="25" xfId="0" applyFont="1" applyBorder="1" applyAlignment="1">
      <alignment horizontal="center" vertical="center"/>
    </xf>
    <xf numFmtId="0" fontId="7" fillId="0" borderId="25" xfId="0" applyFont="1" applyBorder="1" applyAlignment="1">
      <alignment vertical="center"/>
    </xf>
    <xf numFmtId="0" fontId="7" fillId="0" borderId="25" xfId="0" applyFont="1" applyBorder="1"/>
    <xf numFmtId="0" fontId="17" fillId="0" borderId="27" xfId="0" applyFont="1" applyBorder="1" applyAlignment="1">
      <alignment horizontal="center" vertical="center"/>
    </xf>
    <xf numFmtId="0" fontId="7" fillId="0" borderId="27" xfId="0" applyFont="1" applyBorder="1" applyAlignment="1">
      <alignment vertical="center"/>
    </xf>
    <xf numFmtId="0" fontId="7" fillId="0" borderId="27" xfId="0" applyFont="1" applyBorder="1"/>
    <xf numFmtId="0" fontId="17" fillId="0" borderId="28" xfId="0" applyFont="1" applyBorder="1" applyAlignment="1">
      <alignment horizontal="center" vertical="center"/>
    </xf>
    <xf numFmtId="0" fontId="7" fillId="0" borderId="28" xfId="0" applyFont="1" applyBorder="1" applyAlignment="1">
      <alignment vertical="center"/>
    </xf>
    <xf numFmtId="0" fontId="7" fillId="0" borderId="28" xfId="0" applyFont="1" applyBorder="1"/>
    <xf numFmtId="0" fontId="17" fillId="0" borderId="29" xfId="0" applyFont="1" applyBorder="1" applyAlignment="1">
      <alignment horizontal="center" vertical="center"/>
    </xf>
    <xf numFmtId="0" fontId="7" fillId="0" borderId="29" xfId="0" applyFont="1" applyBorder="1" applyAlignment="1">
      <alignment vertical="center"/>
    </xf>
    <xf numFmtId="0" fontId="7" fillId="0" borderId="29" xfId="0" applyFont="1" applyBorder="1"/>
    <xf numFmtId="0" fontId="17" fillId="0" borderId="30" xfId="0" applyFont="1" applyBorder="1" applyAlignment="1">
      <alignment horizontal="center" vertical="center"/>
    </xf>
    <xf numFmtId="0" fontId="7" fillId="0" borderId="30" xfId="0" applyFont="1" applyBorder="1" applyAlignment="1">
      <alignment vertical="center"/>
    </xf>
    <xf numFmtId="0" fontId="7" fillId="0" borderId="30" xfId="0" applyFont="1" applyBorder="1"/>
    <xf numFmtId="0" fontId="17" fillId="0" borderId="31" xfId="0" applyFont="1" applyBorder="1" applyAlignment="1">
      <alignment horizontal="center" vertical="center"/>
    </xf>
    <xf numFmtId="0" fontId="7" fillId="0" borderId="31" xfId="0" applyFont="1" applyBorder="1" applyAlignment="1">
      <alignment vertical="center"/>
    </xf>
    <xf numFmtId="0" fontId="7" fillId="0" borderId="31" xfId="0" applyFont="1" applyBorder="1"/>
    <xf numFmtId="0" fontId="17" fillId="0" borderId="32" xfId="0" applyFont="1" applyBorder="1" applyAlignment="1">
      <alignment horizontal="center" vertical="center"/>
    </xf>
    <xf numFmtId="0" fontId="7" fillId="0" borderId="32" xfId="0" applyFont="1" applyBorder="1" applyAlignment="1">
      <alignment vertical="center"/>
    </xf>
    <xf numFmtId="0" fontId="7" fillId="0" borderId="32" xfId="0" applyFont="1" applyBorder="1"/>
    <xf numFmtId="0" fontId="17" fillId="0" borderId="0" xfId="0" applyFont="1" applyAlignment="1">
      <alignment horizontal="center" vertical="center"/>
    </xf>
    <xf numFmtId="0" fontId="7" fillId="0" borderId="0" xfId="0" applyFont="1" applyAlignment="1">
      <alignment vertical="center"/>
    </xf>
    <xf numFmtId="9" fontId="7" fillId="0" borderId="4" xfId="0" applyNumberFormat="1" applyFont="1" applyBorder="1" applyAlignment="1" applyProtection="1">
      <alignment horizontal="right" vertical="center"/>
      <protection locked="0"/>
    </xf>
    <xf numFmtId="0" fontId="35" fillId="6" borderId="0" xfId="0" applyFont="1" applyFill="1"/>
    <xf numFmtId="0" fontId="35" fillId="0" borderId="0" xfId="0" applyFont="1"/>
    <xf numFmtId="0" fontId="35" fillId="0" borderId="10" xfId="0" applyFont="1" applyBorder="1"/>
    <xf numFmtId="0" fontId="35" fillId="6" borderId="10" xfId="0" applyFont="1" applyFill="1" applyBorder="1"/>
    <xf numFmtId="0" fontId="4" fillId="0" borderId="0" xfId="0" applyFont="1" applyAlignment="1">
      <alignment vertical="center" wrapText="1"/>
    </xf>
    <xf numFmtId="0" fontId="4" fillId="6" borderId="0" xfId="0" applyFont="1" applyFill="1" applyAlignment="1">
      <alignment vertical="center" wrapText="1"/>
    </xf>
    <xf numFmtId="0" fontId="35" fillId="0" borderId="0" xfId="0" applyFont="1" applyAlignment="1">
      <alignment vertical="center"/>
    </xf>
    <xf numFmtId="9" fontId="23" fillId="0" borderId="3" xfId="0" applyNumberFormat="1" applyFont="1" applyBorder="1" applyAlignment="1" applyProtection="1">
      <alignment horizontal="center" vertical="center" wrapText="1"/>
      <protection locked="0"/>
    </xf>
    <xf numFmtId="49" fontId="4" fillId="2" borderId="3" xfId="0" applyNumberFormat="1" applyFont="1" applyFill="1" applyBorder="1" applyAlignment="1">
      <alignment horizontal="center" vertical="center" wrapText="1"/>
    </xf>
    <xf numFmtId="0" fontId="23" fillId="0" borderId="3" xfId="0" applyFont="1" applyBorder="1" applyAlignment="1" applyProtection="1">
      <alignment horizontal="center" vertical="center" wrapText="1"/>
      <protection locked="0"/>
    </xf>
    <xf numFmtId="49" fontId="4" fillId="2" borderId="5" xfId="0" applyNumberFormat="1" applyFont="1" applyFill="1" applyBorder="1" applyAlignment="1">
      <alignment horizontal="center"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Alignment="1">
      <alignment horizontal="right" vertical="center" wrapText="1"/>
    </xf>
    <xf numFmtId="0" fontId="7" fillId="0" borderId="12" xfId="0" applyFont="1" applyBorder="1" applyAlignment="1">
      <alignment horizontal="center" vertical="center"/>
    </xf>
    <xf numFmtId="0" fontId="9" fillId="6" borderId="0" xfId="0" applyFont="1" applyFill="1" applyAlignment="1">
      <alignment vertical="center" wrapText="1"/>
    </xf>
    <xf numFmtId="0" fontId="9" fillId="6" borderId="0" xfId="0" applyFont="1" applyFill="1" applyAlignment="1">
      <alignment horizontal="right" vertical="center" wrapText="1"/>
    </xf>
    <xf numFmtId="9" fontId="7" fillId="0" borderId="12" xfId="0" applyNumberFormat="1" applyFont="1" applyBorder="1" applyAlignment="1" applyProtection="1">
      <alignment horizontal="right" vertical="center"/>
      <protection locked="0"/>
    </xf>
    <xf numFmtId="10" fontId="10" fillId="0" borderId="0" xfId="0" applyNumberFormat="1" applyFont="1" applyAlignment="1">
      <alignment horizontal="center" vertical="center" wrapText="1"/>
    </xf>
    <xf numFmtId="9" fontId="17" fillId="0" borderId="3" xfId="3" applyFont="1" applyBorder="1" applyAlignment="1" applyProtection="1">
      <alignment horizontal="center" vertical="center"/>
      <protection locked="0"/>
    </xf>
    <xf numFmtId="0" fontId="19" fillId="0" borderId="0" xfId="0" applyFont="1"/>
    <xf numFmtId="0" fontId="19" fillId="0" borderId="0" xfId="0" applyFont="1" applyAlignment="1">
      <alignment horizontal="center"/>
    </xf>
    <xf numFmtId="0" fontId="19" fillId="0" borderId="0" xfId="0" applyFont="1" applyAlignment="1">
      <alignment horizontal="center" vertical="center"/>
    </xf>
    <xf numFmtId="0" fontId="10" fillId="0" borderId="0" xfId="0" applyFont="1" applyAlignment="1">
      <alignment horizontal="center"/>
    </xf>
    <xf numFmtId="0" fontId="10" fillId="0" borderId="0" xfId="0" applyFont="1"/>
    <xf numFmtId="0" fontId="2" fillId="6" borderId="16" xfId="0" applyFont="1" applyFill="1" applyBorder="1" applyAlignment="1">
      <alignment horizontal="center"/>
    </xf>
    <xf numFmtId="0" fontId="2" fillId="6" borderId="16" xfId="0" applyFont="1" applyFill="1" applyBorder="1" applyAlignment="1">
      <alignment horizontal="center" vertical="center"/>
    </xf>
    <xf numFmtId="0" fontId="21" fillId="6" borderId="16" xfId="0" applyFont="1" applyFill="1" applyBorder="1" applyAlignment="1">
      <alignment horizontal="center"/>
    </xf>
    <xf numFmtId="0" fontId="18" fillId="6" borderId="0" xfId="0" applyFont="1" applyFill="1" applyAlignment="1">
      <alignment vertical="center"/>
    </xf>
    <xf numFmtId="0" fontId="20" fillId="6" borderId="0" xfId="0" applyFont="1" applyFill="1" applyAlignment="1">
      <alignment vertical="center"/>
    </xf>
    <xf numFmtId="0" fontId="20" fillId="6" borderId="0" xfId="0" applyFont="1" applyFill="1" applyAlignment="1">
      <alignment horizontal="left" vertical="center"/>
    </xf>
    <xf numFmtId="0" fontId="18" fillId="6" borderId="0" xfId="0" applyFont="1" applyFill="1" applyAlignment="1">
      <alignment horizontal="left" vertical="center"/>
    </xf>
    <xf numFmtId="0" fontId="18" fillId="6" borderId="0" xfId="0" applyFont="1" applyFill="1" applyAlignment="1">
      <alignment horizontal="center" vertical="center"/>
    </xf>
    <xf numFmtId="0" fontId="22" fillId="6" borderId="0" xfId="0" applyFont="1" applyFill="1" applyAlignment="1">
      <alignment horizontal="center" vertical="center"/>
    </xf>
    <xf numFmtId="0" fontId="22" fillId="6" borderId="0" xfId="0" applyFont="1" applyFill="1" applyAlignment="1">
      <alignment horizontal="left" vertical="center"/>
    </xf>
    <xf numFmtId="0" fontId="2" fillId="6" borderId="19" xfId="0" applyFont="1" applyFill="1" applyBorder="1" applyAlignment="1">
      <alignment horizontal="center"/>
    </xf>
    <xf numFmtId="0" fontId="2" fillId="6" borderId="19" xfId="0" applyFont="1" applyFill="1" applyBorder="1" applyAlignment="1">
      <alignment horizontal="center" vertical="center"/>
    </xf>
    <xf numFmtId="0" fontId="21" fillId="6" borderId="19" xfId="0" applyFont="1" applyFill="1" applyBorder="1" applyAlignment="1">
      <alignment horizontal="center"/>
    </xf>
    <xf numFmtId="0" fontId="0" fillId="0" borderId="38" xfId="0" applyBorder="1"/>
    <xf numFmtId="0" fontId="19" fillId="0" borderId="39" xfId="0" applyFont="1" applyBorder="1"/>
    <xf numFmtId="0" fontId="0" fillId="0" borderId="40" xfId="0" applyBorder="1"/>
    <xf numFmtId="0" fontId="7" fillId="0" borderId="41" xfId="0" applyFont="1" applyBorder="1" applyAlignment="1">
      <alignment horizontal="center" vertical="center"/>
    </xf>
    <xf numFmtId="0" fontId="7" fillId="0" borderId="41" xfId="0" applyFont="1" applyBorder="1" applyAlignment="1">
      <alignment vertical="center"/>
    </xf>
    <xf numFmtId="0" fontId="7" fillId="0" borderId="41" xfId="0" applyFont="1" applyBorder="1" applyAlignment="1">
      <alignment vertical="center" wrapText="1"/>
    </xf>
    <xf numFmtId="0" fontId="7" fillId="0" borderId="41" xfId="0" applyFont="1" applyBorder="1" applyAlignment="1">
      <alignment horizontal="center" vertical="center" wrapText="1"/>
    </xf>
    <xf numFmtId="0" fontId="19" fillId="0" borderId="42" xfId="0" applyFont="1" applyBorder="1"/>
    <xf numFmtId="0" fontId="7" fillId="0" borderId="0" xfId="0" applyFont="1" applyAlignment="1">
      <alignment horizontal="center" vertical="center"/>
    </xf>
    <xf numFmtId="0" fontId="7" fillId="0" borderId="0" xfId="0" applyFont="1" applyAlignment="1">
      <alignment vertical="center" wrapText="1"/>
    </xf>
    <xf numFmtId="0" fontId="7" fillId="0" borderId="0" xfId="0" applyFont="1" applyAlignment="1">
      <alignment horizontal="center" vertical="center" wrapText="1"/>
    </xf>
    <xf numFmtId="0" fontId="9" fillId="2" borderId="3" xfId="0" applyFont="1" applyFill="1" applyBorder="1" applyAlignment="1">
      <alignment horizontal="center" vertical="center" wrapText="1"/>
    </xf>
    <xf numFmtId="0" fontId="23" fillId="0" borderId="60" xfId="6" applyBorder="1" applyAlignment="1" applyProtection="1">
      <alignment horizontal="center" vertical="center" wrapText="1"/>
      <protection locked="0"/>
    </xf>
    <xf numFmtId="9" fontId="19" fillId="0" borderId="0" xfId="3" applyFont="1" applyBorder="1" applyAlignment="1" applyProtection="1">
      <alignment horizontal="center"/>
    </xf>
    <xf numFmtId="0" fontId="9" fillId="2" borderId="3" xfId="0" applyFont="1" applyFill="1" applyBorder="1" applyAlignment="1">
      <alignment horizontal="center" vertical="center"/>
    </xf>
    <xf numFmtId="0" fontId="23" fillId="0" borderId="5" xfId="7" applyFont="1" applyFill="1" applyBorder="1" applyAlignment="1" applyProtection="1">
      <alignment horizontal="center" vertical="center" wrapText="1"/>
    </xf>
    <xf numFmtId="0" fontId="35" fillId="0" borderId="4" xfId="0" applyFont="1" applyBorder="1" applyAlignment="1">
      <alignment horizontal="justify" vertical="top" wrapText="1"/>
    </xf>
    <xf numFmtId="0" fontId="23" fillId="0" borderId="4" xfId="6" applyBorder="1" applyAlignment="1">
      <alignment vertical="center" wrapText="1"/>
    </xf>
    <xf numFmtId="0" fontId="23" fillId="0" borderId="4" xfId="6" applyBorder="1" applyAlignment="1">
      <alignment horizontal="justify" vertical="center" wrapText="1"/>
    </xf>
    <xf numFmtId="1" fontId="32" fillId="7" borderId="56" xfId="0" applyNumberFormat="1" applyFont="1" applyFill="1" applyBorder="1" applyAlignment="1">
      <alignment horizontal="center" vertical="center" wrapText="1"/>
    </xf>
    <xf numFmtId="1" fontId="32" fillId="7" borderId="55" xfId="0" applyNumberFormat="1" applyFont="1" applyFill="1" applyBorder="1" applyAlignment="1">
      <alignment horizontal="center" vertical="center" wrapText="1"/>
    </xf>
    <xf numFmtId="0" fontId="23" fillId="0" borderId="53" xfId="6" applyBorder="1" applyAlignment="1">
      <alignment horizontal="justify" vertical="center" wrapText="1"/>
    </xf>
    <xf numFmtId="0" fontId="32" fillId="7" borderId="0" xfId="0" applyFont="1" applyFill="1" applyAlignment="1">
      <alignment horizontal="center" vertical="center"/>
    </xf>
    <xf numFmtId="0" fontId="0" fillId="0" borderId="0" xfId="0" applyAlignment="1">
      <alignment vertical="center"/>
    </xf>
    <xf numFmtId="0" fontId="0" fillId="0" borderId="12" xfId="0" applyBorder="1" applyAlignment="1">
      <alignment horizontal="center" vertical="center"/>
    </xf>
    <xf numFmtId="1" fontId="32" fillId="7" borderId="2" xfId="0" applyNumberFormat="1" applyFont="1" applyFill="1" applyBorder="1" applyAlignment="1">
      <alignment horizontal="center" vertical="center" wrapText="1"/>
    </xf>
    <xf numFmtId="0" fontId="0" fillId="0" borderId="1" xfId="0" applyBorder="1" applyAlignment="1">
      <alignment horizontal="center" vertical="center"/>
    </xf>
    <xf numFmtId="0" fontId="23" fillId="0" borderId="69" xfId="6" applyBorder="1" applyAlignment="1">
      <alignment horizontal="justify" vertical="center" wrapText="1"/>
    </xf>
    <xf numFmtId="0" fontId="23" fillId="0" borderId="69" xfId="6" applyBorder="1" applyAlignment="1">
      <alignment horizontal="center" vertical="center" wrapText="1"/>
    </xf>
    <xf numFmtId="0" fontId="23" fillId="0" borderId="60" xfId="6" applyBorder="1" applyAlignment="1">
      <alignment horizontal="justify" vertical="center" wrapText="1"/>
    </xf>
    <xf numFmtId="0" fontId="23" fillId="0" borderId="60" xfId="6" applyBorder="1" applyAlignment="1">
      <alignment horizontal="center" vertical="center" wrapText="1"/>
    </xf>
    <xf numFmtId="0" fontId="23" fillId="0" borderId="60" xfId="6" applyBorder="1" applyAlignment="1">
      <alignment vertical="center" wrapText="1"/>
    </xf>
    <xf numFmtId="9" fontId="35" fillId="0" borderId="60" xfId="0" applyNumberFormat="1" applyFont="1" applyBorder="1" applyAlignment="1">
      <alignment horizontal="center" vertical="center" wrapText="1"/>
    </xf>
    <xf numFmtId="0" fontId="23" fillId="0" borderId="59" xfId="6" applyBorder="1" applyAlignment="1">
      <alignment horizontal="justify" vertical="center" wrapText="1"/>
    </xf>
    <xf numFmtId="9" fontId="35" fillId="0" borderId="59" xfId="0" applyNumberFormat="1" applyFont="1" applyBorder="1" applyAlignment="1">
      <alignment horizontal="center" vertical="center" wrapText="1"/>
    </xf>
    <xf numFmtId="9" fontId="23" fillId="0" borderId="59" xfId="6" applyNumberFormat="1" applyBorder="1" applyAlignment="1">
      <alignment horizontal="center" vertical="center" wrapText="1"/>
    </xf>
    <xf numFmtId="0" fontId="32" fillId="7" borderId="44" xfId="0" applyFont="1" applyFill="1" applyBorder="1" applyAlignment="1">
      <alignment horizontal="center" vertical="center"/>
    </xf>
    <xf numFmtId="1" fontId="32" fillId="7" borderId="44" xfId="0" applyNumberFormat="1" applyFont="1" applyFill="1" applyBorder="1" applyAlignment="1">
      <alignment horizontal="center" vertical="center" wrapText="1"/>
    </xf>
    <xf numFmtId="1" fontId="32" fillId="7" borderId="0" xfId="0" applyNumberFormat="1" applyFont="1" applyFill="1" applyAlignment="1">
      <alignment horizontal="center" vertical="center" wrapText="1"/>
    </xf>
    <xf numFmtId="0" fontId="7" fillId="0" borderId="54" xfId="0" applyFont="1" applyBorder="1" applyAlignment="1">
      <alignment horizontal="center" vertical="center"/>
    </xf>
    <xf numFmtId="1" fontId="7" fillId="0" borderId="5" xfId="0" applyNumberFormat="1" applyFont="1" applyBorder="1" applyAlignment="1">
      <alignment vertical="center"/>
    </xf>
    <xf numFmtId="1" fontId="7" fillId="0" borderId="5" xfId="0" applyNumberFormat="1" applyFont="1" applyBorder="1" applyAlignment="1">
      <alignment horizontal="left" vertical="center"/>
    </xf>
    <xf numFmtId="0" fontId="28" fillId="0" borderId="3" xfId="0" applyFont="1" applyBorder="1" applyAlignment="1">
      <alignment horizontal="center" vertical="center"/>
    </xf>
    <xf numFmtId="0" fontId="28" fillId="2" borderId="3" xfId="0" applyFont="1" applyFill="1" applyBorder="1" applyAlignment="1">
      <alignment horizontal="center" vertical="center" wrapText="1"/>
    </xf>
    <xf numFmtId="0" fontId="28" fillId="2" borderId="3" xfId="0" applyFont="1" applyFill="1" applyBorder="1" applyAlignment="1">
      <alignment horizontal="center" vertical="center"/>
    </xf>
    <xf numFmtId="9" fontId="17" fillId="0" borderId="3" xfId="3" applyFont="1" applyBorder="1" applyAlignment="1" applyProtection="1">
      <alignment horizontal="center" vertical="center"/>
    </xf>
    <xf numFmtId="9" fontId="7" fillId="0" borderId="3" xfId="0" applyNumberFormat="1" applyFont="1" applyBorder="1" applyAlignment="1">
      <alignment horizontal="center" vertical="center"/>
    </xf>
    <xf numFmtId="9" fontId="7" fillId="0" borderId="4" xfId="0" applyNumberFormat="1" applyFont="1" applyBorder="1" applyAlignment="1">
      <alignment horizontal="center" vertical="center"/>
    </xf>
    <xf numFmtId="0" fontId="2" fillId="6" borderId="19" xfId="0" applyFont="1" applyFill="1" applyBorder="1" applyAlignment="1">
      <alignment horizontal="left"/>
    </xf>
    <xf numFmtId="0" fontId="19" fillId="0" borderId="38" xfId="0" applyFont="1" applyBorder="1"/>
    <xf numFmtId="0" fontId="23" fillId="0" borderId="46" xfId="0" applyFont="1" applyBorder="1" applyAlignment="1">
      <alignment horizontal="center" vertical="center" wrapText="1"/>
    </xf>
    <xf numFmtId="0" fontId="23" fillId="0" borderId="46" xfId="0" applyFont="1" applyBorder="1" applyAlignment="1">
      <alignment horizontal="center" vertical="center" wrapText="1" readingOrder="1"/>
    </xf>
    <xf numFmtId="0" fontId="23" fillId="0" borderId="58" xfId="0" applyFont="1" applyBorder="1" applyAlignment="1">
      <alignment horizontal="justify" vertical="center" wrapText="1" readingOrder="1"/>
    </xf>
    <xf numFmtId="0" fontId="19" fillId="0" borderId="40" xfId="0" applyFont="1" applyBorder="1"/>
    <xf numFmtId="0" fontId="10" fillId="0" borderId="41" xfId="0" applyFont="1" applyBorder="1" applyAlignment="1">
      <alignment horizontal="center" vertical="center" textRotation="45"/>
    </xf>
    <xf numFmtId="0" fontId="10" fillId="0" borderId="41" xfId="0" applyFont="1" applyBorder="1" applyAlignment="1">
      <alignment vertical="center" textRotation="45"/>
    </xf>
    <xf numFmtId="0" fontId="10" fillId="0" borderId="41" xfId="0" applyFont="1" applyBorder="1"/>
    <xf numFmtId="0" fontId="10" fillId="0" borderId="41" xfId="0" applyFont="1" applyBorder="1" applyAlignment="1">
      <alignment horizontal="center"/>
    </xf>
    <xf numFmtId="0" fontId="10" fillId="0" borderId="0" xfId="0" applyFont="1" applyAlignment="1">
      <alignment horizontal="center" vertical="center" textRotation="45"/>
    </xf>
    <xf numFmtId="0" fontId="10" fillId="0" borderId="0" xfId="0" applyFont="1" applyAlignment="1">
      <alignment vertical="center" textRotation="45"/>
    </xf>
    <xf numFmtId="9" fontId="7" fillId="0" borderId="4" xfId="0" applyNumberFormat="1" applyFont="1" applyBorder="1" applyAlignment="1" applyProtection="1">
      <alignment horizontal="center" vertical="center"/>
      <protection locked="0"/>
    </xf>
    <xf numFmtId="9" fontId="23" fillId="0" borderId="60" xfId="6" applyNumberFormat="1" applyBorder="1" applyAlignment="1">
      <alignment horizontal="center" vertical="center" wrapText="1"/>
    </xf>
    <xf numFmtId="0" fontId="0" fillId="0" borderId="33" xfId="0" applyBorder="1"/>
    <xf numFmtId="0" fontId="0" fillId="0" borderId="34" xfId="0" applyBorder="1"/>
    <xf numFmtId="0" fontId="35" fillId="0" borderId="33" xfId="0" applyFont="1" applyBorder="1"/>
    <xf numFmtId="0" fontId="35" fillId="0" borderId="34" xfId="0" applyFont="1" applyBorder="1"/>
    <xf numFmtId="0" fontId="35" fillId="0" borderId="46" xfId="0" applyFont="1" applyBorder="1" applyAlignment="1">
      <alignment horizontal="center" vertical="center" wrapText="1"/>
    </xf>
    <xf numFmtId="0" fontId="0" fillId="0" borderId="35" xfId="0" applyBorder="1"/>
    <xf numFmtId="0" fontId="0" fillId="0" borderId="36" xfId="0" applyBorder="1"/>
    <xf numFmtId="0" fontId="0" fillId="0" borderId="36" xfId="0" applyBorder="1" applyAlignment="1">
      <alignment horizontal="center"/>
    </xf>
    <xf numFmtId="0" fontId="0" fillId="0" borderId="37" xfId="0" applyBorder="1"/>
    <xf numFmtId="0" fontId="32" fillId="11" borderId="72" xfId="0" applyFont="1" applyFill="1" applyBorder="1" applyAlignment="1">
      <alignment horizontal="center" vertical="center"/>
    </xf>
    <xf numFmtId="0" fontId="32" fillId="13" borderId="72" xfId="0" applyFont="1" applyFill="1" applyBorder="1" applyAlignment="1">
      <alignment horizontal="center" vertical="center"/>
    </xf>
    <xf numFmtId="0" fontId="32" fillId="10" borderId="72" xfId="0" applyFont="1" applyFill="1" applyBorder="1" applyAlignment="1">
      <alignment horizontal="center" vertical="center"/>
    </xf>
    <xf numFmtId="0" fontId="32" fillId="12" borderId="72" xfId="0" applyFont="1" applyFill="1" applyBorder="1" applyAlignment="1">
      <alignment horizontal="center" vertical="center"/>
    </xf>
    <xf numFmtId="0" fontId="23" fillId="0" borderId="60" xfId="7" applyFont="1" applyFill="1" applyBorder="1" applyAlignment="1" applyProtection="1">
      <alignment horizontal="center" vertical="center" wrapText="1"/>
    </xf>
    <xf numFmtId="0" fontId="35" fillId="0" borderId="60" xfId="0" applyFont="1" applyBorder="1" applyAlignment="1">
      <alignment horizontal="justify" vertical="center" wrapText="1"/>
    </xf>
    <xf numFmtId="9" fontId="23" fillId="0" borderId="60" xfId="3" applyFont="1" applyFill="1" applyBorder="1" applyAlignment="1" applyProtection="1">
      <alignment horizontal="center" vertical="center" wrapText="1"/>
    </xf>
    <xf numFmtId="0" fontId="19" fillId="0" borderId="0" xfId="0" applyFont="1" applyAlignment="1">
      <alignment horizontal="justify" vertical="center"/>
    </xf>
    <xf numFmtId="0" fontId="2" fillId="6" borderId="16" xfId="0" applyFont="1" applyFill="1" applyBorder="1" applyAlignment="1">
      <alignment horizontal="justify" vertical="center"/>
    </xf>
    <xf numFmtId="0" fontId="20" fillId="6" borderId="0" xfId="0" applyFont="1" applyFill="1" applyAlignment="1">
      <alignment horizontal="justify" vertical="center"/>
    </xf>
    <xf numFmtId="0" fontId="2" fillId="6" borderId="19" xfId="0" applyFont="1" applyFill="1" applyBorder="1" applyAlignment="1">
      <alignment horizontal="justify" vertical="center"/>
    </xf>
    <xf numFmtId="0" fontId="0" fillId="0" borderId="0" xfId="0" applyAlignment="1">
      <alignment horizontal="justify" vertical="center"/>
    </xf>
    <xf numFmtId="0" fontId="7" fillId="0" borderId="41" xfId="0" applyFont="1" applyBorder="1" applyAlignment="1">
      <alignment horizontal="justify" vertical="center"/>
    </xf>
    <xf numFmtId="0" fontId="7" fillId="0" borderId="0" xfId="0" applyFont="1" applyAlignment="1">
      <alignment horizontal="justify" vertical="center"/>
    </xf>
    <xf numFmtId="0" fontId="19" fillId="0" borderId="0" xfId="0" applyFont="1" applyAlignment="1">
      <alignment horizontal="left" vertical="center"/>
    </xf>
    <xf numFmtId="0" fontId="2" fillId="6" borderId="16" xfId="0" applyFont="1" applyFill="1" applyBorder="1" applyAlignment="1">
      <alignment horizontal="left" vertical="center"/>
    </xf>
    <xf numFmtId="0" fontId="2" fillId="6" borderId="19" xfId="0" applyFont="1" applyFill="1" applyBorder="1" applyAlignment="1">
      <alignment horizontal="left" vertical="center"/>
    </xf>
    <xf numFmtId="0" fontId="0" fillId="0" borderId="0" xfId="0" applyAlignment="1">
      <alignment horizontal="left" vertical="center"/>
    </xf>
    <xf numFmtId="0" fontId="34" fillId="0" borderId="60" xfId="7" applyFont="1" applyFill="1" applyBorder="1" applyAlignment="1" applyProtection="1">
      <alignment horizontal="left" vertical="center" wrapText="1"/>
    </xf>
    <xf numFmtId="0" fontId="7" fillId="0" borderId="41" xfId="0" applyFont="1" applyBorder="1" applyAlignment="1">
      <alignment horizontal="left" vertical="center"/>
    </xf>
    <xf numFmtId="0" fontId="7" fillId="0" borderId="0" xfId="0" applyFont="1" applyAlignment="1">
      <alignment horizontal="left" vertical="center"/>
    </xf>
    <xf numFmtId="0" fontId="18" fillId="6" borderId="0" xfId="0" applyFont="1" applyFill="1" applyAlignment="1">
      <alignment horizontal="justify" vertical="center"/>
    </xf>
    <xf numFmtId="0" fontId="7" fillId="0" borderId="41" xfId="0" applyFont="1" applyBorder="1" applyAlignment="1">
      <alignment horizontal="justify" vertical="center" wrapText="1"/>
    </xf>
    <xf numFmtId="0" fontId="7" fillId="0" borderId="0" xfId="0" applyFont="1" applyAlignment="1">
      <alignment horizontal="justify" vertical="center" wrapText="1"/>
    </xf>
    <xf numFmtId="165" fontId="42" fillId="2" borderId="3" xfId="0" applyNumberFormat="1" applyFont="1" applyFill="1" applyBorder="1" applyAlignment="1">
      <alignment horizontal="center" vertical="center" wrapText="1"/>
    </xf>
    <xf numFmtId="9" fontId="0" fillId="0" borderId="0" xfId="0" applyNumberFormat="1"/>
    <xf numFmtId="1" fontId="7" fillId="0" borderId="5" xfId="0" applyNumberFormat="1" applyFont="1" applyBorder="1" applyAlignment="1" applyProtection="1">
      <alignment horizontal="left" vertical="center"/>
      <protection locked="0"/>
    </xf>
    <xf numFmtId="0" fontId="0" fillId="0" borderId="53" xfId="0" applyBorder="1"/>
    <xf numFmtId="0" fontId="0" fillId="0" borderId="54" xfId="0" applyBorder="1"/>
    <xf numFmtId="0" fontId="0" fillId="0" borderId="49" xfId="0" applyBorder="1"/>
    <xf numFmtId="0" fontId="7" fillId="16" borderId="5" xfId="0" applyFont="1" applyFill="1" applyBorder="1" applyAlignment="1">
      <alignment vertical="center"/>
    </xf>
    <xf numFmtId="9" fontId="17" fillId="0" borderId="4" xfId="0" applyNumberFormat="1" applyFont="1" applyBorder="1" applyAlignment="1" applyProtection="1">
      <alignment horizontal="center" vertical="center" wrapText="1"/>
      <protection locked="0"/>
    </xf>
    <xf numFmtId="165" fontId="7" fillId="0" borderId="4" xfId="0" applyNumberFormat="1" applyFont="1" applyBorder="1" applyAlignment="1">
      <alignment horizontal="center" vertical="center" wrapText="1"/>
    </xf>
    <xf numFmtId="0" fontId="11" fillId="6" borderId="56" xfId="0" applyFont="1" applyFill="1" applyBorder="1" applyAlignment="1">
      <alignment vertical="center" wrapText="1"/>
    </xf>
    <xf numFmtId="0" fontId="11" fillId="6" borderId="55" xfId="0" applyFont="1" applyFill="1" applyBorder="1" applyAlignment="1">
      <alignment vertical="center" wrapText="1"/>
    </xf>
    <xf numFmtId="0" fontId="7" fillId="16" borderId="54" xfId="0" applyFont="1" applyFill="1" applyBorder="1" applyAlignment="1">
      <alignment vertical="center"/>
    </xf>
    <xf numFmtId="165" fontId="7" fillId="0" borderId="53" xfId="0" applyNumberFormat="1" applyFont="1" applyBorder="1" applyAlignment="1">
      <alignment horizontal="center" vertical="center" wrapText="1"/>
    </xf>
    <xf numFmtId="0" fontId="0" fillId="0" borderId="3" xfId="0" applyBorder="1"/>
    <xf numFmtId="0" fontId="0" fillId="0" borderId="5" xfId="0" applyBorder="1"/>
    <xf numFmtId="0" fontId="0" fillId="0" borderId="4" xfId="0" applyBorder="1"/>
    <xf numFmtId="0" fontId="11" fillId="14" borderId="56" xfId="0" applyFont="1" applyFill="1" applyBorder="1" applyAlignment="1">
      <alignment vertical="center" wrapText="1"/>
    </xf>
    <xf numFmtId="14" fontId="11" fillId="14" borderId="51" xfId="0" applyNumberFormat="1" applyFont="1" applyFill="1" applyBorder="1" applyAlignment="1">
      <alignment horizontal="center" vertical="center" wrapText="1"/>
    </xf>
    <xf numFmtId="14" fontId="11" fillId="14" borderId="55" xfId="0" applyNumberFormat="1" applyFont="1" applyFill="1" applyBorder="1" applyAlignment="1">
      <alignment horizontal="center" vertical="center" wrapText="1"/>
    </xf>
    <xf numFmtId="9" fontId="17" fillId="0" borderId="49" xfId="0" applyNumberFormat="1" applyFont="1" applyBorder="1" applyAlignment="1" applyProtection="1">
      <alignment horizontal="center" vertical="center" wrapText="1"/>
      <protection locked="0"/>
    </xf>
    <xf numFmtId="0" fontId="7" fillId="0" borderId="45" xfId="0" applyFont="1" applyBorder="1"/>
    <xf numFmtId="0" fontId="11" fillId="7" borderId="73" xfId="0" applyFont="1" applyFill="1" applyBorder="1" applyAlignment="1">
      <alignment vertical="center"/>
    </xf>
    <xf numFmtId="0" fontId="11" fillId="7" borderId="73" xfId="0" applyFont="1" applyFill="1" applyBorder="1" applyAlignment="1">
      <alignment horizontal="center" vertical="center"/>
    </xf>
    <xf numFmtId="0" fontId="11" fillId="7" borderId="73" xfId="0" applyFont="1" applyFill="1" applyBorder="1" applyAlignment="1">
      <alignment horizontal="center" vertical="center" wrapText="1"/>
    </xf>
    <xf numFmtId="0" fontId="16" fillId="0" borderId="74" xfId="0" applyFont="1" applyBorder="1" applyAlignment="1" applyProtection="1">
      <alignment horizontal="left"/>
      <protection locked="0"/>
    </xf>
    <xf numFmtId="0" fontId="16" fillId="0" borderId="74" xfId="0" applyFont="1" applyBorder="1" applyAlignment="1" applyProtection="1">
      <alignment horizontal="center"/>
      <protection locked="0"/>
    </xf>
    <xf numFmtId="0" fontId="26" fillId="0" borderId="74" xfId="0" applyFont="1" applyBorder="1" applyAlignment="1" applyProtection="1">
      <alignment horizontal="center" vertical="center" wrapText="1"/>
      <protection locked="0"/>
    </xf>
    <xf numFmtId="14" fontId="16" fillId="0" borderId="74" xfId="0" applyNumberFormat="1" applyFont="1" applyBorder="1" applyAlignment="1" applyProtection="1">
      <alignment horizontal="center"/>
      <protection locked="0"/>
    </xf>
    <xf numFmtId="0" fontId="16" fillId="0" borderId="74" xfId="0" applyFont="1" applyBorder="1" applyProtection="1">
      <protection locked="0"/>
    </xf>
    <xf numFmtId="0" fontId="44" fillId="6" borderId="0" xfId="0" applyFont="1" applyFill="1" applyAlignment="1">
      <alignment horizontal="left" vertical="center"/>
    </xf>
    <xf numFmtId="0" fontId="11" fillId="7" borderId="0" xfId="0" applyFont="1" applyFill="1" applyAlignment="1">
      <alignment vertical="center"/>
    </xf>
    <xf numFmtId="0" fontId="11" fillId="7" borderId="0" xfId="0" applyFont="1" applyFill="1" applyAlignment="1">
      <alignment horizontal="left" vertical="center"/>
    </xf>
    <xf numFmtId="0" fontId="17" fillId="0" borderId="26" xfId="0" applyFont="1" applyBorder="1" applyAlignment="1">
      <alignment horizontal="center" vertical="center"/>
    </xf>
    <xf numFmtId="0" fontId="7" fillId="0" borderId="26" xfId="0" applyFont="1" applyBorder="1" applyAlignment="1">
      <alignment vertical="center"/>
    </xf>
    <xf numFmtId="0" fontId="7" fillId="0" borderId="26" xfId="0" applyFont="1" applyBorder="1"/>
    <xf numFmtId="0" fontId="32" fillId="7" borderId="75" xfId="0" applyFont="1" applyFill="1" applyBorder="1" applyAlignment="1">
      <alignment horizontal="center" vertical="center" wrapText="1" readingOrder="1"/>
    </xf>
    <xf numFmtId="0" fontId="32" fillId="7" borderId="44" xfId="0" applyFont="1" applyFill="1" applyBorder="1" applyAlignment="1">
      <alignment horizontal="center" vertical="center" wrapText="1" readingOrder="1"/>
    </xf>
    <xf numFmtId="0" fontId="32" fillId="7" borderId="76" xfId="0" applyFont="1" applyFill="1" applyBorder="1" applyAlignment="1">
      <alignment horizontal="center" vertical="center" wrapText="1" readingOrder="1"/>
    </xf>
    <xf numFmtId="0" fontId="23" fillId="0" borderId="72" xfId="0" applyFont="1" applyBorder="1" applyAlignment="1">
      <alignment horizontal="center" vertical="center" wrapText="1" readingOrder="1"/>
    </xf>
    <xf numFmtId="0" fontId="11" fillId="7" borderId="13" xfId="0" applyFont="1" applyFill="1" applyBorder="1" applyAlignment="1">
      <alignment vertical="center"/>
    </xf>
    <xf numFmtId="0" fontId="23" fillId="0" borderId="0" xfId="6" applyAlignment="1">
      <alignment horizontal="center" vertical="center" wrapText="1"/>
    </xf>
    <xf numFmtId="0" fontId="23" fillId="0" borderId="0" xfId="6" applyAlignment="1">
      <alignment horizontal="justify" vertical="center" wrapText="1"/>
    </xf>
    <xf numFmtId="0" fontId="32" fillId="7" borderId="0" xfId="0" applyFont="1" applyFill="1" applyAlignment="1">
      <alignment horizontal="center" vertical="center" wrapText="1" readingOrder="1"/>
    </xf>
    <xf numFmtId="0" fontId="32" fillId="7" borderId="0" xfId="0" applyFont="1" applyFill="1" applyAlignment="1">
      <alignment horizontal="center" vertical="center" wrapText="1"/>
    </xf>
    <xf numFmtId="0" fontId="29" fillId="0" borderId="0" xfId="0" applyFont="1" applyAlignment="1">
      <alignment horizontal="center" wrapText="1"/>
    </xf>
    <xf numFmtId="9" fontId="8" fillId="0" borderId="0" xfId="3" applyFont="1" applyFill="1" applyBorder="1" applyAlignment="1" applyProtection="1">
      <alignment vertical="center"/>
    </xf>
    <xf numFmtId="0" fontId="7" fillId="19" borderId="53" xfId="0" applyFont="1" applyFill="1" applyBorder="1" applyAlignment="1" applyProtection="1">
      <alignment vertical="center"/>
      <protection locked="0"/>
    </xf>
    <xf numFmtId="9" fontId="7" fillId="19" borderId="12" xfId="0" applyNumberFormat="1" applyFont="1" applyFill="1" applyBorder="1" applyAlignment="1" applyProtection="1">
      <alignment horizontal="left" vertical="center"/>
      <protection locked="0"/>
    </xf>
    <xf numFmtId="9" fontId="7" fillId="19" borderId="12" xfId="0" applyNumberFormat="1" applyFont="1" applyFill="1" applyBorder="1" applyAlignment="1" applyProtection="1">
      <alignment horizontal="right" vertical="center"/>
      <protection locked="0"/>
    </xf>
    <xf numFmtId="0" fontId="7" fillId="15" borderId="0" xfId="0" applyFont="1" applyFill="1"/>
    <xf numFmtId="0" fontId="8" fillId="15" borderId="0" xfId="0" applyFont="1" applyFill="1" applyAlignment="1">
      <alignment vertical="center" wrapText="1"/>
    </xf>
    <xf numFmtId="0" fontId="0" fillId="0" borderId="3" xfId="0" applyBorder="1" applyAlignment="1">
      <alignment horizontal="center"/>
    </xf>
    <xf numFmtId="0" fontId="46" fillId="2" borderId="3" xfId="0" applyFont="1" applyFill="1" applyBorder="1"/>
    <xf numFmtId="0" fontId="46" fillId="2" borderId="3" xfId="0" applyFont="1" applyFill="1" applyBorder="1" applyAlignment="1">
      <alignment horizontal="center"/>
    </xf>
    <xf numFmtId="9" fontId="0" fillId="0" borderId="3" xfId="0" applyNumberFormat="1" applyBorder="1" applyAlignment="1">
      <alignment horizontal="center"/>
    </xf>
    <xf numFmtId="9" fontId="7" fillId="20" borderId="3" xfId="0" applyNumberFormat="1" applyFont="1" applyFill="1" applyBorder="1" applyAlignment="1" applyProtection="1">
      <alignment horizontal="center" vertical="center" wrapText="1"/>
      <protection locked="0"/>
    </xf>
    <xf numFmtId="165" fontId="7" fillId="20" borderId="3" xfId="0" applyNumberFormat="1" applyFont="1" applyFill="1" applyBorder="1" applyAlignment="1" applyProtection="1">
      <alignment horizontal="center" vertical="center" wrapText="1"/>
      <protection locked="0"/>
    </xf>
    <xf numFmtId="165" fontId="7" fillId="20" borderId="49" xfId="0" applyNumberFormat="1" applyFont="1" applyFill="1" applyBorder="1" applyAlignment="1" applyProtection="1">
      <alignment horizontal="center" vertical="center" wrapText="1"/>
      <protection locked="0"/>
    </xf>
    <xf numFmtId="9" fontId="7" fillId="20" borderId="49" xfId="0" applyNumberFormat="1" applyFont="1" applyFill="1" applyBorder="1" applyAlignment="1" applyProtection="1">
      <alignment horizontal="center" vertical="center" wrapText="1"/>
      <protection locked="0"/>
    </xf>
    <xf numFmtId="0" fontId="23" fillId="21" borderId="60" xfId="6" applyFill="1" applyBorder="1" applyAlignment="1">
      <alignment horizontal="justify" vertical="center" wrapText="1"/>
    </xf>
    <xf numFmtId="0" fontId="0" fillId="0" borderId="3" xfId="0" applyBorder="1" applyAlignment="1">
      <alignment horizontal="center" vertical="center"/>
    </xf>
    <xf numFmtId="0" fontId="35" fillId="0" borderId="80" xfId="0" applyFont="1" applyBorder="1" applyAlignment="1">
      <alignment horizontal="justify" vertical="center" wrapText="1"/>
    </xf>
    <xf numFmtId="9" fontId="23" fillId="22" borderId="59" xfId="3" applyFont="1" applyFill="1" applyBorder="1" applyAlignment="1" applyProtection="1">
      <alignment horizontal="center" vertical="center" wrapText="1"/>
    </xf>
    <xf numFmtId="0" fontId="23" fillId="22" borderId="59" xfId="6" applyFill="1" applyBorder="1" applyAlignment="1">
      <alignment horizontal="center" vertical="center" wrapText="1"/>
    </xf>
    <xf numFmtId="0" fontId="7" fillId="20" borderId="3" xfId="0" applyFont="1" applyFill="1" applyBorder="1" applyAlignment="1" applyProtection="1">
      <alignment horizontal="center" vertical="center"/>
      <protection locked="0"/>
    </xf>
    <xf numFmtId="0" fontId="35" fillId="21" borderId="60" xfId="0" applyFont="1" applyFill="1" applyBorder="1" applyAlignment="1">
      <alignment horizontal="center" vertical="center" wrapText="1"/>
    </xf>
    <xf numFmtId="0" fontId="23" fillId="21" borderId="60" xfId="6" applyFill="1" applyBorder="1" applyAlignment="1">
      <alignment horizontal="center" vertical="center" wrapText="1"/>
    </xf>
    <xf numFmtId="0" fontId="47" fillId="22" borderId="3" xfId="0" applyFont="1" applyFill="1" applyBorder="1" applyAlignment="1">
      <alignment horizontal="justify" vertical="center" wrapText="1" readingOrder="1"/>
    </xf>
    <xf numFmtId="10" fontId="47" fillId="22" borderId="3" xfId="0" applyNumberFormat="1" applyFont="1" applyFill="1" applyBorder="1" applyAlignment="1">
      <alignment horizontal="center" vertical="center" wrapText="1" readingOrder="1"/>
    </xf>
    <xf numFmtId="0" fontId="48" fillId="22" borderId="3" xfId="0" applyFont="1" applyFill="1" applyBorder="1" applyAlignment="1">
      <alignment horizontal="justify" vertical="center" wrapText="1" readingOrder="1"/>
    </xf>
    <xf numFmtId="0" fontId="23" fillId="22" borderId="60" xfId="6" applyFill="1" applyBorder="1" applyAlignment="1">
      <alignment horizontal="center" vertical="center" wrapText="1"/>
    </xf>
    <xf numFmtId="2" fontId="23" fillId="22" borderId="61" xfId="6" applyNumberFormat="1" applyFill="1" applyBorder="1" applyAlignment="1">
      <alignment horizontal="center" vertical="center" wrapText="1"/>
    </xf>
    <xf numFmtId="0" fontId="23" fillId="21" borderId="46" xfId="0" applyFont="1" applyFill="1" applyBorder="1" applyAlignment="1">
      <alignment horizontal="center" vertical="center" wrapText="1"/>
    </xf>
    <xf numFmtId="0" fontId="23" fillId="21" borderId="46" xfId="0" applyFont="1" applyFill="1" applyBorder="1" applyAlignment="1">
      <alignment horizontal="justify" vertical="center" wrapText="1"/>
    </xf>
    <xf numFmtId="0" fontId="23" fillId="21" borderId="46" xfId="0" applyFont="1" applyFill="1" applyBorder="1" applyAlignment="1">
      <alignment horizontal="justify" vertical="center" wrapText="1" readingOrder="1"/>
    </xf>
    <xf numFmtId="0" fontId="40" fillId="23" borderId="82" xfId="0" applyFont="1" applyFill="1" applyBorder="1" applyAlignment="1">
      <alignment horizontal="center" vertical="center" wrapText="1"/>
    </xf>
    <xf numFmtId="0" fontId="40" fillId="23" borderId="82" xfId="0" applyFont="1" applyFill="1" applyBorder="1" applyAlignment="1">
      <alignment horizontal="left" vertical="center" wrapText="1"/>
    </xf>
    <xf numFmtId="0" fontId="7" fillId="20" borderId="3" xfId="0" applyFont="1" applyFill="1" applyBorder="1" applyAlignment="1" applyProtection="1">
      <alignment horizontal="center" vertical="center" wrapText="1"/>
      <protection locked="0"/>
    </xf>
    <xf numFmtId="0" fontId="7" fillId="20" borderId="49" xfId="0" applyFont="1" applyFill="1" applyBorder="1" applyAlignment="1" applyProtection="1">
      <alignment horizontal="center" vertical="center" wrapText="1"/>
      <protection locked="0"/>
    </xf>
    <xf numFmtId="0" fontId="7" fillId="0" borderId="14" xfId="0" applyFont="1" applyBorder="1"/>
    <xf numFmtId="2" fontId="23" fillId="0" borderId="60" xfId="6" applyNumberFormat="1" applyBorder="1" applyAlignment="1" applyProtection="1">
      <alignment horizontal="center" vertical="center" wrapText="1"/>
      <protection locked="0"/>
    </xf>
    <xf numFmtId="2" fontId="23" fillId="0" borderId="60" xfId="6" applyNumberFormat="1" applyBorder="1" applyAlignment="1">
      <alignment horizontal="center" vertical="center" wrapText="1"/>
    </xf>
    <xf numFmtId="0" fontId="23" fillId="21" borderId="60" xfId="0" applyFont="1" applyFill="1" applyBorder="1" applyAlignment="1">
      <alignment horizontal="center" vertical="center" wrapText="1"/>
    </xf>
    <xf numFmtId="0" fontId="22" fillId="0" borderId="0" xfId="0" applyFont="1" applyAlignment="1">
      <alignment vertical="center" wrapText="1"/>
    </xf>
    <xf numFmtId="166" fontId="50" fillId="5" borderId="0" xfId="0" applyNumberFormat="1" applyFont="1" applyFill="1" applyAlignment="1">
      <alignment vertical="center" wrapText="1"/>
    </xf>
    <xf numFmtId="9" fontId="35" fillId="21" borderId="60" xfId="0" applyNumberFormat="1" applyFont="1" applyFill="1" applyBorder="1" applyAlignment="1">
      <alignment horizontal="center" vertical="center" wrapText="1"/>
    </xf>
    <xf numFmtId="0" fontId="23" fillId="0" borderId="47" xfId="0" applyFont="1" applyBorder="1" applyAlignment="1">
      <alignment horizontal="center" vertical="center" wrapText="1"/>
    </xf>
    <xf numFmtId="0" fontId="23" fillId="0" borderId="46" xfId="0" applyFont="1" applyBorder="1" applyAlignment="1">
      <alignment horizontal="justify" vertical="center" wrapText="1" readingOrder="1"/>
    </xf>
    <xf numFmtId="0" fontId="23" fillId="0" borderId="46" xfId="0" applyFont="1" applyBorder="1" applyAlignment="1">
      <alignment horizontal="justify" vertical="center" wrapText="1"/>
    </xf>
    <xf numFmtId="0" fontId="23" fillId="0" borderId="82" xfId="0" applyFont="1" applyBorder="1" applyAlignment="1">
      <alignment horizontal="left" vertical="center" wrapText="1"/>
    </xf>
    <xf numFmtId="0" fontId="23" fillId="0" borderId="82" xfId="0" applyFont="1" applyBorder="1" applyAlignment="1">
      <alignment horizontal="center" vertical="center" wrapText="1"/>
    </xf>
    <xf numFmtId="0" fontId="23" fillId="0" borderId="72" xfId="0" applyFont="1" applyBorder="1" applyAlignment="1">
      <alignment horizontal="center" vertical="center" wrapText="1"/>
    </xf>
    <xf numFmtId="0" fontId="23" fillId="0" borderId="43" xfId="0" applyFont="1" applyBorder="1" applyAlignment="1">
      <alignment horizontal="left" vertical="center"/>
    </xf>
    <xf numFmtId="0" fontId="23" fillId="0" borderId="43" xfId="0" applyFont="1" applyBorder="1" applyAlignment="1">
      <alignment horizontal="center" vertical="center"/>
    </xf>
    <xf numFmtId="0" fontId="23" fillId="0" borderId="43" xfId="0" applyFont="1" applyBorder="1" applyAlignment="1">
      <alignment horizontal="center" vertical="center" wrapText="1" readingOrder="1"/>
    </xf>
    <xf numFmtId="0" fontId="40" fillId="0" borderId="43" xfId="0" applyFont="1" applyBorder="1" applyAlignment="1">
      <alignment horizontal="center" vertical="center" wrapText="1" readingOrder="1"/>
    </xf>
    <xf numFmtId="0" fontId="40" fillId="0" borderId="43" xfId="0" applyFont="1" applyBorder="1" applyAlignment="1">
      <alignment horizontal="justify" vertical="center" wrapText="1" readingOrder="1"/>
    </xf>
    <xf numFmtId="0" fontId="35" fillId="0" borderId="43" xfId="0" applyFont="1" applyBorder="1" applyAlignment="1">
      <alignment horizontal="center" vertical="center" wrapText="1"/>
    </xf>
    <xf numFmtId="0" fontId="23" fillId="0" borderId="46" xfId="0" applyFont="1" applyBorder="1" applyAlignment="1">
      <alignment horizontal="left" vertical="center"/>
    </xf>
    <xf numFmtId="0" fontId="23" fillId="0" borderId="46" xfId="0" applyFont="1" applyBorder="1" applyAlignment="1">
      <alignment horizontal="center" vertical="center"/>
    </xf>
    <xf numFmtId="0" fontId="40" fillId="0" borderId="46" xfId="0" applyFont="1" applyBorder="1" applyAlignment="1">
      <alignment horizontal="center" vertical="center" wrapText="1" readingOrder="1"/>
    </xf>
    <xf numFmtId="0" fontId="40" fillId="0" borderId="46" xfId="0" applyFont="1" applyBorder="1" applyAlignment="1">
      <alignment horizontal="justify" vertical="center" wrapText="1" readingOrder="1"/>
    </xf>
    <xf numFmtId="0" fontId="40" fillId="0" borderId="46" xfId="0" applyFont="1" applyBorder="1" applyAlignment="1">
      <alignment horizontal="left" vertical="center" wrapText="1" readingOrder="1"/>
    </xf>
    <xf numFmtId="0" fontId="35" fillId="0" borderId="46" xfId="0" applyFont="1" applyBorder="1" applyAlignment="1">
      <alignment horizontal="center" vertical="center" wrapText="1" readingOrder="1"/>
    </xf>
    <xf numFmtId="1" fontId="35" fillId="0" borderId="46" xfId="0" applyNumberFormat="1" applyFont="1" applyBorder="1" applyAlignment="1">
      <alignment horizontal="center" vertical="center" wrapText="1"/>
    </xf>
    <xf numFmtId="0" fontId="35" fillId="0" borderId="46" xfId="0" applyFont="1" applyBorder="1" applyAlignment="1">
      <alignment horizontal="center" vertical="center"/>
    </xf>
    <xf numFmtId="0" fontId="23" fillId="0" borderId="72" xfId="0" applyFont="1" applyBorder="1" applyAlignment="1">
      <alignment horizontal="left" vertical="center"/>
    </xf>
    <xf numFmtId="0" fontId="23" fillId="0" borderId="72" xfId="0" applyFont="1" applyBorder="1" applyAlignment="1">
      <alignment horizontal="center" vertical="center"/>
    </xf>
    <xf numFmtId="0" fontId="35" fillId="0" borderId="72" xfId="0" applyFont="1" applyBorder="1" applyAlignment="1">
      <alignment horizontal="center" vertical="center" wrapText="1" readingOrder="1"/>
    </xf>
    <xf numFmtId="0" fontId="35" fillId="0" borderId="72" xfId="0" applyFont="1" applyBorder="1" applyAlignment="1">
      <alignment horizontal="center" vertical="center" wrapText="1"/>
    </xf>
    <xf numFmtId="0" fontId="9" fillId="2" borderId="4" xfId="0" applyFont="1" applyFill="1" applyBorder="1" applyAlignment="1">
      <alignment horizontal="center" vertical="center"/>
    </xf>
    <xf numFmtId="9" fontId="7" fillId="19" borderId="4" xfId="0" applyNumberFormat="1" applyFont="1" applyFill="1" applyBorder="1" applyAlignment="1" applyProtection="1">
      <alignment horizontal="center" vertical="center"/>
      <protection locked="0"/>
    </xf>
    <xf numFmtId="9" fontId="23" fillId="21" borderId="60" xfId="0" applyNumberFormat="1" applyFont="1" applyFill="1" applyBorder="1" applyAlignment="1">
      <alignment horizontal="center" vertical="center" wrapText="1"/>
    </xf>
    <xf numFmtId="0" fontId="7" fillId="0" borderId="12" xfId="0" applyFont="1" applyBorder="1" applyAlignment="1">
      <alignment horizontal="center" vertical="center" wrapText="1"/>
    </xf>
    <xf numFmtId="9" fontId="23" fillId="21" borderId="60" xfId="6" applyNumberFormat="1" applyFill="1" applyBorder="1" applyAlignment="1">
      <alignment horizontal="center" vertical="center" wrapText="1"/>
    </xf>
    <xf numFmtId="165" fontId="23" fillId="21" borderId="60" xfId="3" applyNumberFormat="1" applyFont="1" applyFill="1" applyBorder="1" applyAlignment="1" applyProtection="1">
      <alignment horizontal="center" vertical="center" wrapText="1"/>
    </xf>
    <xf numFmtId="9" fontId="23" fillId="21" borderId="60" xfId="3" applyFont="1" applyFill="1" applyBorder="1" applyAlignment="1" applyProtection="1">
      <alignment horizontal="center" vertical="center" wrapText="1"/>
    </xf>
    <xf numFmtId="0" fontId="23" fillId="21" borderId="69" xfId="6" applyFill="1" applyBorder="1" applyAlignment="1">
      <alignment horizontal="center" vertical="center" wrapText="1"/>
    </xf>
    <xf numFmtId="0" fontId="28" fillId="2" borderId="4"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 fillId="0" borderId="57" xfId="0" applyFont="1" applyBorder="1" applyAlignment="1">
      <alignment horizontal="center" vertical="center"/>
    </xf>
    <xf numFmtId="0" fontId="53" fillId="0" borderId="60" xfId="6" applyFont="1" applyBorder="1" applyAlignment="1">
      <alignment horizontal="center" vertical="center" wrapText="1"/>
    </xf>
    <xf numFmtId="9" fontId="53" fillId="21" borderId="60" xfId="0" applyNumberFormat="1" applyFont="1" applyFill="1" applyBorder="1" applyAlignment="1">
      <alignment horizontal="center" vertical="center" wrapText="1"/>
    </xf>
    <xf numFmtId="0" fontId="53" fillId="21" borderId="60" xfId="6" applyFont="1" applyFill="1" applyBorder="1" applyAlignment="1">
      <alignment horizontal="center" vertical="center" wrapText="1"/>
    </xf>
    <xf numFmtId="0" fontId="57" fillId="0" borderId="38" xfId="0" applyFont="1" applyBorder="1"/>
    <xf numFmtId="0" fontId="58" fillId="0" borderId="60" xfId="7" applyFont="1" applyFill="1" applyBorder="1" applyAlignment="1" applyProtection="1">
      <alignment horizontal="left" vertical="center" wrapText="1"/>
    </xf>
    <xf numFmtId="0" fontId="10" fillId="0" borderId="39" xfId="0" applyFont="1" applyBorder="1"/>
    <xf numFmtId="0" fontId="17" fillId="0" borderId="0" xfId="0" applyFont="1" applyAlignment="1">
      <alignment vertical="center"/>
    </xf>
    <xf numFmtId="165" fontId="23" fillId="21" borderId="60" xfId="0" applyNumberFormat="1" applyFont="1" applyFill="1" applyBorder="1" applyAlignment="1">
      <alignment horizontal="center" vertical="center" wrapText="1"/>
    </xf>
    <xf numFmtId="10" fontId="23" fillId="21" borderId="60" xfId="0" applyNumberFormat="1" applyFont="1" applyFill="1" applyBorder="1" applyAlignment="1">
      <alignment horizontal="center" vertical="center" wrapText="1"/>
    </xf>
    <xf numFmtId="0" fontId="17" fillId="0" borderId="41" xfId="0" applyFont="1" applyBorder="1" applyAlignment="1">
      <alignment horizontal="center" vertical="center"/>
    </xf>
    <xf numFmtId="0" fontId="7" fillId="0" borderId="53" xfId="0" applyFont="1" applyBorder="1" applyAlignment="1">
      <alignment vertical="center"/>
    </xf>
    <xf numFmtId="0" fontId="7" fillId="0" borderId="1" xfId="0" applyFont="1" applyBorder="1" applyAlignment="1">
      <alignment vertical="center"/>
    </xf>
    <xf numFmtId="0" fontId="7" fillId="0" borderId="57" xfId="0" applyFont="1" applyBorder="1" applyAlignment="1">
      <alignment vertical="center"/>
    </xf>
    <xf numFmtId="9" fontId="23" fillId="0" borderId="60" xfId="3" applyFont="1" applyFill="1" applyBorder="1" applyAlignment="1" applyProtection="1">
      <alignment horizontal="center" vertical="center" wrapText="1"/>
    </xf>
    <xf numFmtId="9" fontId="7" fillId="0" borderId="4" xfId="0" applyNumberFormat="1" applyFont="1" applyBorder="1" applyAlignment="1">
      <alignment horizontal="center" vertical="center"/>
    </xf>
    <xf numFmtId="9" fontId="23" fillId="15" borderId="60" xfId="3" applyFont="1" applyFill="1" applyBorder="1" applyAlignment="1" applyProtection="1">
      <alignment horizontal="center" vertical="center" wrapText="1"/>
    </xf>
    <xf numFmtId="0" fontId="23" fillId="21" borderId="60" xfId="6" applyFont="1" applyFill="1" applyBorder="1" applyAlignment="1">
      <alignment horizontal="justify" vertical="center" wrapText="1"/>
    </xf>
    <xf numFmtId="0" fontId="52" fillId="15" borderId="38" xfId="0" applyFont="1" applyFill="1" applyBorder="1"/>
    <xf numFmtId="0" fontId="54" fillId="15" borderId="60" xfId="7" applyFont="1" applyFill="1" applyBorder="1" applyAlignment="1" applyProtection="1">
      <alignment horizontal="left" vertical="center" wrapText="1"/>
    </xf>
    <xf numFmtId="0" fontId="23" fillId="15" borderId="60" xfId="6" applyFill="1" applyBorder="1" applyAlignment="1">
      <alignment horizontal="center" vertical="center" wrapText="1"/>
    </xf>
    <xf numFmtId="0" fontId="53" fillId="15" borderId="60" xfId="6" applyFont="1" applyFill="1" applyBorder="1" applyAlignment="1">
      <alignment horizontal="justify" vertical="center" wrapText="1"/>
    </xf>
    <xf numFmtId="9" fontId="23" fillId="15" borderId="60" xfId="0" applyNumberFormat="1" applyFont="1" applyFill="1" applyBorder="1" applyAlignment="1">
      <alignment horizontal="center" vertical="center" wrapText="1"/>
    </xf>
    <xf numFmtId="0" fontId="23" fillId="15" borderId="60" xfId="6" applyFill="1" applyBorder="1" applyAlignment="1">
      <alignment horizontal="justify" vertical="center" wrapText="1"/>
    </xf>
    <xf numFmtId="0" fontId="23" fillId="15" borderId="60" xfId="0" applyFont="1" applyFill="1" applyBorder="1" applyAlignment="1">
      <alignment horizontal="center" vertical="center" wrapText="1"/>
    </xf>
    <xf numFmtId="9" fontId="23" fillId="15" borderId="60" xfId="6" applyNumberFormat="1" applyFill="1" applyBorder="1" applyAlignment="1">
      <alignment horizontal="center" vertical="center" wrapText="1"/>
    </xf>
    <xf numFmtId="0" fontId="23" fillId="15" borderId="60" xfId="6" applyFill="1" applyBorder="1" applyAlignment="1" applyProtection="1">
      <alignment horizontal="center" vertical="center" wrapText="1"/>
      <protection locked="0"/>
    </xf>
    <xf numFmtId="0" fontId="55" fillId="15" borderId="39" xfId="0" applyFont="1" applyFill="1" applyBorder="1"/>
    <xf numFmtId="0" fontId="56" fillId="15" borderId="0" xfId="0" applyFont="1" applyFill="1" applyAlignment="1">
      <alignment vertical="center"/>
    </xf>
    <xf numFmtId="0" fontId="57" fillId="15" borderId="38" xfId="0" applyFont="1" applyFill="1" applyBorder="1"/>
    <xf numFmtId="0" fontId="58" fillId="15" borderId="60" xfId="7" applyFont="1" applyFill="1" applyBorder="1" applyAlignment="1" applyProtection="1">
      <alignment horizontal="left" vertical="center" wrapText="1"/>
    </xf>
    <xf numFmtId="0" fontId="10" fillId="15" borderId="39" xfId="0" applyFont="1" applyFill="1" applyBorder="1"/>
    <xf numFmtId="0" fontId="17" fillId="15" borderId="0" xfId="0" applyFont="1" applyFill="1" applyAlignment="1">
      <alignment vertical="center"/>
    </xf>
    <xf numFmtId="9" fontId="23" fillId="0" borderId="60" xfId="6" applyNumberFormat="1" applyBorder="1" applyAlignment="1">
      <alignment horizontal="center" vertical="center" wrapText="1"/>
    </xf>
    <xf numFmtId="9" fontId="23" fillId="0" borderId="60" xfId="3" applyFont="1" applyFill="1" applyBorder="1" applyAlignment="1" applyProtection="1">
      <alignment horizontal="center" vertical="center" wrapText="1"/>
    </xf>
    <xf numFmtId="9" fontId="23" fillId="0" borderId="60" xfId="6" applyNumberFormat="1" applyBorder="1" applyAlignment="1">
      <alignment horizontal="center" vertical="center" wrapText="1"/>
    </xf>
    <xf numFmtId="9" fontId="23" fillId="0" borderId="60" xfId="3" applyFont="1" applyFill="1" applyBorder="1" applyAlignment="1" applyProtection="1">
      <alignment horizontal="center" vertical="center" wrapText="1"/>
    </xf>
    <xf numFmtId="9" fontId="23" fillId="0" borderId="60" xfId="6" applyNumberFormat="1" applyBorder="1" applyAlignment="1">
      <alignment horizontal="center" vertical="center" wrapText="1"/>
    </xf>
    <xf numFmtId="9" fontId="23" fillId="0" borderId="60" xfId="3" applyFont="1" applyFill="1" applyBorder="1" applyAlignment="1" applyProtection="1">
      <alignment horizontal="center" vertical="center" wrapText="1"/>
    </xf>
    <xf numFmtId="9" fontId="23" fillId="0" borderId="60" xfId="6" applyNumberFormat="1" applyBorder="1" applyAlignment="1">
      <alignment horizontal="center" vertical="center" wrapText="1"/>
    </xf>
    <xf numFmtId="9" fontId="23" fillId="0" borderId="60" xfId="3" applyFont="1" applyFill="1" applyBorder="1" applyAlignment="1" applyProtection="1">
      <alignment horizontal="center" vertical="center" wrapText="1"/>
    </xf>
    <xf numFmtId="9" fontId="23" fillId="0" borderId="60" xfId="6" applyNumberFormat="1" applyBorder="1" applyAlignment="1">
      <alignment horizontal="center" vertical="center" wrapText="1"/>
    </xf>
    <xf numFmtId="9" fontId="23" fillId="0" borderId="60" xfId="3" applyFont="1" applyFill="1" applyBorder="1" applyAlignment="1" applyProtection="1">
      <alignment horizontal="center" vertical="center" wrapText="1"/>
    </xf>
    <xf numFmtId="0" fontId="0" fillId="0" borderId="0" xfId="0"/>
    <xf numFmtId="9" fontId="7" fillId="0" borderId="4" xfId="0" applyNumberFormat="1" applyFont="1" applyBorder="1" applyAlignment="1">
      <alignment horizontal="center" vertical="center"/>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0" fillId="0" borderId="0" xfId="0"/>
    <xf numFmtId="0" fontId="0" fillId="0" borderId="0" xfId="0"/>
    <xf numFmtId="9" fontId="23" fillId="0" borderId="60" xfId="6" applyNumberFormat="1" applyBorder="1" applyAlignment="1">
      <alignment horizontal="center" vertical="center" wrapText="1"/>
    </xf>
    <xf numFmtId="9" fontId="23" fillId="0" borderId="60" xfId="3" applyFont="1" applyFill="1" applyBorder="1" applyAlignment="1" applyProtection="1">
      <alignment horizontal="center" vertical="center" wrapText="1"/>
    </xf>
    <xf numFmtId="9" fontId="7" fillId="0" borderId="4" xfId="0" applyNumberFormat="1" applyFont="1" applyBorder="1" applyAlignment="1">
      <alignment horizontal="center" vertical="center"/>
    </xf>
    <xf numFmtId="0" fontId="9" fillId="2" borderId="4"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0" fillId="0" borderId="0" xfId="0"/>
    <xf numFmtId="0" fontId="49" fillId="0" borderId="0" xfId="0" applyFont="1" applyAlignment="1">
      <alignment horizontal="center" vertical="center" wrapText="1"/>
    </xf>
    <xf numFmtId="0" fontId="22" fillId="0" borderId="0" xfId="0" applyFont="1" applyAlignment="1">
      <alignment horizontal="center" vertical="center" wrapText="1"/>
    </xf>
    <xf numFmtId="166" fontId="51" fillId="5" borderId="0" xfId="0" applyNumberFormat="1" applyFont="1" applyFill="1" applyAlignment="1">
      <alignment horizontal="left" vertical="center" wrapText="1"/>
    </xf>
    <xf numFmtId="0" fontId="16" fillId="0" borderId="0" xfId="0" applyFont="1" applyAlignment="1">
      <alignment horizontal="justify" vertical="center" wrapText="1"/>
    </xf>
    <xf numFmtId="0" fontId="16" fillId="0" borderId="0" xfId="0" applyFont="1" applyAlignment="1">
      <alignment vertical="center" wrapText="1"/>
    </xf>
    <xf numFmtId="0" fontId="14" fillId="0" borderId="0" xfId="0" applyFont="1" applyAlignment="1">
      <alignment horizontal="justify" vertical="center" wrapText="1"/>
    </xf>
    <xf numFmtId="0" fontId="11" fillId="7" borderId="13" xfId="0" applyFont="1" applyFill="1" applyBorder="1" applyAlignment="1">
      <alignment horizontal="left" vertical="center"/>
    </xf>
    <xf numFmtId="0" fontId="14" fillId="0" borderId="0" xfId="0" applyFont="1" applyAlignment="1">
      <alignment horizontal="left" vertical="center" wrapText="1"/>
    </xf>
    <xf numFmtId="0" fontId="16" fillId="0" borderId="0" xfId="0" applyFont="1" applyAlignment="1">
      <alignment horizontal="left" vertical="center" wrapText="1"/>
    </xf>
    <xf numFmtId="0" fontId="16" fillId="0" borderId="0" xfId="0" applyFont="1" applyAlignment="1">
      <alignment horizontal="left" vertical="top" wrapText="1"/>
    </xf>
    <xf numFmtId="0" fontId="16" fillId="0" borderId="0" xfId="0" applyFont="1" applyAlignment="1">
      <alignment horizontal="justify" vertical="top" wrapText="1"/>
    </xf>
    <xf numFmtId="0" fontId="16" fillId="0" borderId="0" xfId="0" applyFont="1" applyAlignment="1">
      <alignment horizontal="left" vertical="center"/>
    </xf>
    <xf numFmtId="0" fontId="16" fillId="0" borderId="0" xfId="0" applyFont="1" applyAlignment="1">
      <alignment horizontal="justify" vertical="center"/>
    </xf>
    <xf numFmtId="0" fontId="31" fillId="0" borderId="0" xfId="0" applyFont="1" applyAlignment="1">
      <alignment horizontal="justify" vertical="center" wrapText="1"/>
    </xf>
    <xf numFmtId="9" fontId="23" fillId="0" borderId="60" xfId="6" applyNumberFormat="1" applyBorder="1" applyAlignment="1">
      <alignment horizontal="center" vertical="center" wrapText="1"/>
    </xf>
    <xf numFmtId="9" fontId="23" fillId="0" borderId="60" xfId="3" applyFont="1" applyFill="1" applyBorder="1" applyAlignment="1" applyProtection="1">
      <alignment horizontal="center" vertical="center" wrapText="1"/>
    </xf>
    <xf numFmtId="165" fontId="23" fillId="21" borderId="69" xfId="3" applyNumberFormat="1" applyFont="1" applyFill="1" applyBorder="1" applyAlignment="1" applyProtection="1">
      <alignment horizontal="center" vertical="center" wrapText="1"/>
    </xf>
    <xf numFmtId="165" fontId="23" fillId="21" borderId="71" xfId="3" applyNumberFormat="1" applyFont="1" applyFill="1" applyBorder="1" applyAlignment="1" applyProtection="1">
      <alignment horizontal="center" vertical="center" wrapText="1"/>
    </xf>
    <xf numFmtId="9" fontId="23" fillId="21" borderId="60" xfId="6" applyNumberFormat="1" applyFill="1" applyBorder="1" applyAlignment="1">
      <alignment horizontal="center" vertical="center" wrapText="1"/>
    </xf>
    <xf numFmtId="0" fontId="23" fillId="21" borderId="60" xfId="6" applyFill="1" applyBorder="1" applyAlignment="1">
      <alignment horizontal="center" vertical="center" wrapText="1"/>
    </xf>
    <xf numFmtId="1" fontId="32" fillId="7" borderId="48" xfId="0" applyNumberFormat="1" applyFont="1" applyFill="1" applyBorder="1" applyAlignment="1">
      <alignment horizontal="center" vertical="center" wrapText="1"/>
    </xf>
    <xf numFmtId="1" fontId="32" fillId="7" borderId="72" xfId="0" applyNumberFormat="1" applyFont="1" applyFill="1" applyBorder="1" applyAlignment="1">
      <alignment horizontal="center" vertical="center" wrapText="1"/>
    </xf>
    <xf numFmtId="165" fontId="23" fillId="21" borderId="69" xfId="0" applyNumberFormat="1" applyFont="1" applyFill="1" applyBorder="1" applyAlignment="1">
      <alignment horizontal="center" vertical="center" wrapText="1"/>
    </xf>
    <xf numFmtId="165" fontId="23" fillId="21" borderId="71" xfId="0" applyNumberFormat="1" applyFont="1" applyFill="1" applyBorder="1" applyAlignment="1">
      <alignment horizontal="center" vertical="center" wrapText="1"/>
    </xf>
    <xf numFmtId="9" fontId="23" fillId="21" borderId="69" xfId="6" applyNumberFormat="1" applyFill="1" applyBorder="1" applyAlignment="1">
      <alignment horizontal="center" vertical="center" wrapText="1"/>
    </xf>
    <xf numFmtId="9" fontId="23" fillId="21" borderId="71" xfId="6" applyNumberFormat="1" applyFill="1" applyBorder="1" applyAlignment="1">
      <alignment horizontal="center" vertical="center" wrapText="1"/>
    </xf>
    <xf numFmtId="0" fontId="32" fillId="7" borderId="48" xfId="0" applyFont="1" applyFill="1" applyBorder="1" applyAlignment="1">
      <alignment horizontal="center" vertical="center"/>
    </xf>
    <xf numFmtId="0" fontId="32" fillId="7" borderId="72" xfId="0" applyFont="1" applyFill="1" applyBorder="1" applyAlignment="1">
      <alignment horizontal="center" vertical="center"/>
    </xf>
    <xf numFmtId="0" fontId="32" fillId="7" borderId="48" xfId="0" applyFont="1" applyFill="1" applyBorder="1" applyAlignment="1">
      <alignment horizontal="center" vertical="center" wrapText="1"/>
    </xf>
    <xf numFmtId="0" fontId="32" fillId="7" borderId="72" xfId="0" applyFont="1" applyFill="1" applyBorder="1" applyAlignment="1">
      <alignment horizontal="center" vertical="center" wrapText="1"/>
    </xf>
    <xf numFmtId="0" fontId="35" fillId="0" borderId="60" xfId="0" applyFont="1" applyBorder="1" applyAlignment="1">
      <alignment horizontal="center" vertical="center" wrapText="1"/>
    </xf>
    <xf numFmtId="9" fontId="23" fillId="21" borderId="69" xfId="3" applyFont="1" applyFill="1" applyBorder="1" applyAlignment="1" applyProtection="1">
      <alignment horizontal="center" vertical="center" wrapText="1"/>
    </xf>
    <xf numFmtId="9" fontId="23" fillId="21" borderId="71" xfId="3" applyFont="1" applyFill="1" applyBorder="1" applyAlignment="1" applyProtection="1">
      <alignment horizontal="center" vertical="center" wrapText="1"/>
    </xf>
    <xf numFmtId="1" fontId="32" fillId="7" borderId="83" xfId="0" applyNumberFormat="1" applyFont="1" applyFill="1" applyBorder="1" applyAlignment="1">
      <alignment horizontal="center" vertical="center" wrapText="1"/>
    </xf>
    <xf numFmtId="1" fontId="32" fillId="7" borderId="0" xfId="0" applyNumberFormat="1" applyFont="1" applyFill="1" applyBorder="1" applyAlignment="1">
      <alignment horizontal="center" vertical="center" wrapText="1"/>
    </xf>
    <xf numFmtId="165" fontId="35" fillId="21" borderId="70" xfId="0" applyNumberFormat="1" applyFont="1" applyFill="1" applyBorder="1" applyAlignment="1">
      <alignment horizontal="center" vertical="center" wrapText="1"/>
    </xf>
    <xf numFmtId="165" fontId="35" fillId="21" borderId="71" xfId="0" applyNumberFormat="1" applyFont="1" applyFill="1" applyBorder="1" applyAlignment="1">
      <alignment horizontal="center" vertical="center" wrapText="1"/>
    </xf>
    <xf numFmtId="0" fontId="53" fillId="21" borderId="69" xfId="6" applyFont="1" applyFill="1" applyBorder="1" applyAlignment="1">
      <alignment horizontal="center" vertical="center" wrapText="1"/>
    </xf>
    <xf numFmtId="0" fontId="53" fillId="21" borderId="71" xfId="6" applyFont="1" applyFill="1" applyBorder="1" applyAlignment="1">
      <alignment horizontal="center" vertical="center" wrapText="1"/>
    </xf>
    <xf numFmtId="165" fontId="35" fillId="0" borderId="60" xfId="0" applyNumberFormat="1" applyFont="1" applyBorder="1" applyAlignment="1">
      <alignment horizontal="center" vertical="center" wrapText="1"/>
    </xf>
    <xf numFmtId="165" fontId="41" fillId="18" borderId="0" xfId="6" applyNumberFormat="1" applyFont="1" applyFill="1" applyAlignment="1">
      <alignment horizontal="center" vertical="top" wrapText="1"/>
    </xf>
    <xf numFmtId="165" fontId="41" fillId="18" borderId="77" xfId="6" applyNumberFormat="1" applyFont="1" applyFill="1" applyBorder="1" applyAlignment="1">
      <alignment horizontal="center" vertical="top" wrapText="1"/>
    </xf>
    <xf numFmtId="165" fontId="23" fillId="21" borderId="60" xfId="6" applyNumberFormat="1" applyFill="1" applyBorder="1" applyAlignment="1">
      <alignment horizontal="center" vertical="center" wrapText="1"/>
    </xf>
    <xf numFmtId="0" fontId="23" fillId="21" borderId="69" xfId="6" applyFill="1" applyBorder="1" applyAlignment="1">
      <alignment horizontal="center" vertical="center" wrapText="1"/>
    </xf>
    <xf numFmtId="0" fontId="23" fillId="21" borderId="71" xfId="6" applyFill="1" applyBorder="1" applyAlignment="1">
      <alignment horizontal="center" vertical="center" wrapText="1"/>
    </xf>
    <xf numFmtId="0" fontId="23" fillId="21" borderId="70" xfId="6" applyFill="1" applyBorder="1" applyAlignment="1">
      <alignment horizontal="center" vertical="center" wrapText="1"/>
    </xf>
    <xf numFmtId="0" fontId="23" fillId="0" borderId="69" xfId="6" applyBorder="1" applyAlignment="1">
      <alignment horizontal="center" vertical="center" wrapText="1"/>
    </xf>
    <xf numFmtId="0" fontId="23" fillId="0" borderId="71" xfId="6" applyBorder="1" applyAlignment="1">
      <alignment horizontal="center" vertical="center" wrapText="1"/>
    </xf>
    <xf numFmtId="0" fontId="23" fillId="0" borderId="70" xfId="6" applyBorder="1" applyAlignment="1">
      <alignment horizontal="center" vertical="center" wrapText="1"/>
    </xf>
    <xf numFmtId="9" fontId="23" fillId="21" borderId="70" xfId="6" applyNumberFormat="1" applyFill="1" applyBorder="1" applyAlignment="1">
      <alignment horizontal="center" vertical="center" wrapText="1"/>
    </xf>
    <xf numFmtId="9" fontId="23" fillId="21" borderId="60" xfId="3" applyFont="1" applyFill="1" applyBorder="1" applyAlignment="1" applyProtection="1">
      <alignment horizontal="center" vertical="center" wrapText="1"/>
    </xf>
    <xf numFmtId="0" fontId="35" fillId="0" borderId="69" xfId="0" applyFont="1" applyBorder="1" applyAlignment="1">
      <alignment horizontal="center" vertical="center" wrapText="1"/>
    </xf>
    <xf numFmtId="0" fontId="35" fillId="0" borderId="71" xfId="0" applyFont="1" applyBorder="1" applyAlignment="1">
      <alignment horizontal="center" vertical="center" wrapText="1"/>
    </xf>
    <xf numFmtId="165" fontId="23" fillId="21" borderId="60" xfId="3" applyNumberFormat="1" applyFont="1" applyFill="1" applyBorder="1" applyAlignment="1" applyProtection="1">
      <alignment horizontal="center" vertical="center" wrapText="1"/>
    </xf>
    <xf numFmtId="9" fontId="23" fillId="21" borderId="69" xfId="0" applyNumberFormat="1" applyFont="1" applyFill="1" applyBorder="1" applyAlignment="1">
      <alignment horizontal="center" vertical="center" wrapText="1"/>
    </xf>
    <xf numFmtId="9" fontId="23" fillId="21" borderId="70" xfId="0" applyNumberFormat="1" applyFont="1" applyFill="1" applyBorder="1" applyAlignment="1">
      <alignment horizontal="center" vertical="center" wrapText="1"/>
    </xf>
    <xf numFmtId="9" fontId="23" fillId="21" borderId="71" xfId="0" applyNumberFormat="1" applyFont="1" applyFill="1" applyBorder="1" applyAlignment="1">
      <alignment horizontal="center" vertical="center" wrapText="1"/>
    </xf>
    <xf numFmtId="0" fontId="23" fillId="21" borderId="69" xfId="6" applyFill="1" applyBorder="1" applyAlignment="1">
      <alignment horizontal="left" vertical="center" wrapText="1"/>
    </xf>
    <xf numFmtId="0" fontId="23" fillId="21" borderId="70" xfId="6" applyFill="1" applyBorder="1" applyAlignment="1">
      <alignment horizontal="left" vertical="center" wrapText="1"/>
    </xf>
    <xf numFmtId="0" fontId="23" fillId="21" borderId="71" xfId="6" applyFill="1" applyBorder="1" applyAlignment="1">
      <alignment horizontal="left" vertical="center" wrapText="1"/>
    </xf>
    <xf numFmtId="49" fontId="32" fillId="7" borderId="48" xfId="0" applyNumberFormat="1" applyFont="1" applyFill="1" applyBorder="1" applyAlignment="1">
      <alignment horizontal="center" vertical="center"/>
    </xf>
    <xf numFmtId="165" fontId="23" fillId="21" borderId="70" xfId="0" applyNumberFormat="1" applyFont="1" applyFill="1" applyBorder="1" applyAlignment="1">
      <alignment horizontal="center" vertical="center" wrapText="1"/>
    </xf>
    <xf numFmtId="9" fontId="53" fillId="21" borderId="69" xfId="6" applyNumberFormat="1" applyFont="1" applyFill="1" applyBorder="1" applyAlignment="1">
      <alignment horizontal="center" vertical="center" wrapText="1"/>
    </xf>
    <xf numFmtId="9" fontId="53" fillId="21" borderId="71" xfId="6" applyNumberFormat="1" applyFont="1" applyFill="1" applyBorder="1" applyAlignment="1">
      <alignment horizontal="center" vertical="center" wrapText="1"/>
    </xf>
    <xf numFmtId="9" fontId="23" fillId="21" borderId="81" xfId="6" applyNumberFormat="1" applyFill="1" applyBorder="1" applyAlignment="1">
      <alignment horizontal="center" vertical="center" wrapText="1"/>
    </xf>
    <xf numFmtId="0" fontId="23" fillId="21" borderId="81" xfId="6" applyFill="1" applyBorder="1" applyAlignment="1">
      <alignment horizontal="center" vertical="center" wrapText="1"/>
    </xf>
    <xf numFmtId="9" fontId="23" fillId="21" borderId="60" xfId="0" applyNumberFormat="1" applyFont="1" applyFill="1" applyBorder="1" applyAlignment="1">
      <alignment horizontal="center" vertical="center" wrapText="1"/>
    </xf>
    <xf numFmtId="165" fontId="35" fillId="0" borderId="71" xfId="0" applyNumberFormat="1" applyFont="1" applyBorder="1" applyAlignment="1">
      <alignment horizontal="center" vertical="center" wrapText="1"/>
    </xf>
    <xf numFmtId="9" fontId="35" fillId="0" borderId="71" xfId="0" applyNumberFormat="1" applyFont="1" applyBorder="1" applyAlignment="1">
      <alignment horizontal="center" vertical="center" wrapText="1"/>
    </xf>
    <xf numFmtId="9" fontId="35" fillId="0" borderId="60" xfId="0" applyNumberFormat="1" applyFont="1" applyBorder="1" applyAlignment="1">
      <alignment horizontal="center" vertical="center" wrapText="1"/>
    </xf>
    <xf numFmtId="0" fontId="35" fillId="0" borderId="70" xfId="0" applyFont="1" applyBorder="1" applyAlignment="1">
      <alignment horizontal="center" vertical="center" wrapText="1"/>
    </xf>
    <xf numFmtId="0" fontId="32" fillId="7" borderId="83" xfId="0" applyFont="1" applyFill="1" applyBorder="1" applyAlignment="1">
      <alignment horizontal="center" vertical="center" wrapText="1"/>
    </xf>
    <xf numFmtId="0" fontId="32" fillId="7" borderId="77" xfId="0" applyFont="1" applyFill="1" applyBorder="1" applyAlignment="1">
      <alignment horizontal="center" vertical="center" wrapText="1"/>
    </xf>
    <xf numFmtId="165" fontId="58" fillId="15" borderId="69" xfId="7" applyNumberFormat="1" applyFont="1" applyFill="1" applyBorder="1" applyAlignment="1" applyProtection="1">
      <alignment horizontal="center" vertical="center" wrapText="1"/>
    </xf>
    <xf numFmtId="0" fontId="58" fillId="15" borderId="70" xfId="7" applyFont="1" applyFill="1" applyBorder="1" applyAlignment="1" applyProtection="1">
      <alignment horizontal="center" vertical="center" wrapText="1"/>
    </xf>
    <xf numFmtId="0" fontId="58" fillId="15" borderId="71" xfId="7" applyFont="1" applyFill="1" applyBorder="1" applyAlignment="1" applyProtection="1">
      <alignment horizontal="center" vertical="center" wrapText="1"/>
    </xf>
    <xf numFmtId="9" fontId="23" fillId="0" borderId="84" xfId="6" applyNumberFormat="1" applyBorder="1" applyAlignment="1">
      <alignment horizontal="center" vertical="center" wrapText="1"/>
    </xf>
    <xf numFmtId="9" fontId="23" fillId="0" borderId="85" xfId="6" applyNumberFormat="1" applyBorder="1" applyAlignment="1">
      <alignment horizontal="center" vertical="center" wrapText="1"/>
    </xf>
    <xf numFmtId="9" fontId="23" fillId="0" borderId="86" xfId="6" applyNumberFormat="1" applyBorder="1" applyAlignment="1">
      <alignment horizontal="center" vertical="center" wrapText="1"/>
    </xf>
    <xf numFmtId="9" fontId="23" fillId="0" borderId="78" xfId="6" applyNumberFormat="1" applyBorder="1" applyAlignment="1">
      <alignment horizontal="center" vertical="center" wrapText="1"/>
    </xf>
    <xf numFmtId="9" fontId="23" fillId="0" borderId="87" xfId="6" applyNumberFormat="1" applyBorder="1" applyAlignment="1">
      <alignment horizontal="center" vertical="center" wrapText="1"/>
    </xf>
    <xf numFmtId="9" fontId="23" fillId="0" borderId="79" xfId="6" applyNumberFormat="1" applyBorder="1" applyAlignment="1">
      <alignment horizontal="center" vertical="center" wrapText="1"/>
    </xf>
    <xf numFmtId="9" fontId="23" fillId="0" borderId="84" xfId="3" applyFont="1" applyFill="1" applyBorder="1" applyAlignment="1" applyProtection="1">
      <alignment horizontal="center" vertical="center" wrapText="1"/>
    </xf>
    <xf numFmtId="9" fontId="23" fillId="0" borderId="85" xfId="3" applyFont="1" applyFill="1" applyBorder="1" applyAlignment="1" applyProtection="1">
      <alignment horizontal="center" vertical="center" wrapText="1"/>
    </xf>
    <xf numFmtId="9" fontId="23" fillId="0" borderId="86" xfId="3" applyFont="1" applyFill="1" applyBorder="1" applyAlignment="1" applyProtection="1">
      <alignment horizontal="center" vertical="center" wrapText="1"/>
    </xf>
    <xf numFmtId="9" fontId="23" fillId="0" borderId="78" xfId="3" applyFont="1" applyFill="1" applyBorder="1" applyAlignment="1" applyProtection="1">
      <alignment horizontal="center" vertical="center" wrapText="1"/>
    </xf>
    <xf numFmtId="9" fontId="23" fillId="0" borderId="87" xfId="3" applyFont="1" applyFill="1" applyBorder="1" applyAlignment="1" applyProtection="1">
      <alignment horizontal="center" vertical="center" wrapText="1"/>
    </xf>
    <xf numFmtId="9" fontId="23" fillId="0" borderId="79" xfId="3" applyFont="1" applyFill="1" applyBorder="1" applyAlignment="1" applyProtection="1">
      <alignment horizontal="center" vertical="center" wrapText="1"/>
    </xf>
    <xf numFmtId="165" fontId="35" fillId="21" borderId="78" xfId="0" applyNumberFormat="1" applyFont="1" applyFill="1" applyBorder="1" applyAlignment="1">
      <alignment horizontal="center" vertical="center" wrapText="1"/>
    </xf>
    <xf numFmtId="165" fontId="35" fillId="21" borderId="79" xfId="0" applyNumberFormat="1" applyFont="1" applyFill="1" applyBorder="1" applyAlignment="1">
      <alignment horizontal="center" vertical="center" wrapText="1"/>
    </xf>
    <xf numFmtId="9" fontId="23" fillId="0" borderId="71" xfId="6" applyNumberFormat="1" applyBorder="1" applyAlignment="1">
      <alignment horizontal="center" vertical="center" wrapText="1"/>
    </xf>
    <xf numFmtId="0" fontId="9" fillId="2" borderId="4"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5" xfId="0" applyFont="1" applyFill="1" applyBorder="1" applyAlignment="1">
      <alignment horizontal="center" vertical="center"/>
    </xf>
    <xf numFmtId="0" fontId="7" fillId="0" borderId="12" xfId="0" applyFont="1" applyBorder="1" applyAlignment="1">
      <alignment horizontal="center" vertical="center" wrapText="1"/>
    </xf>
    <xf numFmtId="0" fontId="9" fillId="2" borderId="53" xfId="0" applyFont="1" applyFill="1" applyBorder="1" applyAlignment="1">
      <alignment horizontal="center" vertical="center"/>
    </xf>
    <xf numFmtId="0" fontId="9" fillId="2" borderId="54" xfId="0" applyFont="1" applyFill="1" applyBorder="1" applyAlignment="1">
      <alignment horizontal="center" vertical="center"/>
    </xf>
    <xf numFmtId="10" fontId="17" fillId="20" borderId="4" xfId="3" applyNumberFormat="1" applyFont="1" applyFill="1" applyBorder="1" applyAlignment="1" applyProtection="1">
      <alignment horizontal="center" vertical="center" wrapText="1"/>
      <protection locked="0"/>
    </xf>
    <xf numFmtId="10" fontId="17" fillId="20" borderId="5" xfId="3" applyNumberFormat="1" applyFont="1" applyFill="1" applyBorder="1" applyAlignment="1" applyProtection="1">
      <alignment horizontal="center" vertical="center" wrapText="1"/>
      <protection locked="0"/>
    </xf>
    <xf numFmtId="0" fontId="9" fillId="2" borderId="49" xfId="0" applyFont="1" applyFill="1" applyBorder="1" applyAlignment="1">
      <alignment horizontal="center" vertical="center"/>
    </xf>
    <xf numFmtId="0" fontId="17" fillId="19" borderId="3" xfId="0" applyFont="1" applyFill="1" applyBorder="1" applyAlignment="1" applyProtection="1">
      <alignment horizontal="center" vertical="center" wrapText="1"/>
      <protection locked="0"/>
    </xf>
    <xf numFmtId="9" fontId="7" fillId="19" borderId="4" xfId="0" applyNumberFormat="1" applyFont="1" applyFill="1" applyBorder="1" applyAlignment="1" applyProtection="1">
      <alignment horizontal="center" vertical="center"/>
      <protection locked="0"/>
    </xf>
    <xf numFmtId="9" fontId="7" fillId="19" borderId="12" xfId="0" applyNumberFormat="1" applyFont="1" applyFill="1" applyBorder="1" applyAlignment="1" applyProtection="1">
      <alignment horizontal="center" vertical="center"/>
      <protection locked="0"/>
    </xf>
    <xf numFmtId="0" fontId="7" fillId="19" borderId="5" xfId="0" applyFont="1" applyFill="1" applyBorder="1" applyAlignment="1" applyProtection="1">
      <alignment horizontal="center" vertical="center"/>
      <protection locked="0"/>
    </xf>
    <xf numFmtId="0" fontId="9" fillId="2" borderId="3" xfId="0" applyFont="1" applyFill="1" applyBorder="1" applyAlignment="1">
      <alignment horizontal="center" vertical="center"/>
    </xf>
    <xf numFmtId="0" fontId="7" fillId="19" borderId="3" xfId="0" applyFont="1" applyFill="1" applyBorder="1" applyAlignment="1" applyProtection="1">
      <alignment horizontal="center" vertical="center"/>
      <protection locked="0"/>
    </xf>
    <xf numFmtId="0" fontId="28" fillId="19" borderId="4" xfId="0" applyFont="1" applyFill="1" applyBorder="1" applyAlignment="1" applyProtection="1">
      <alignment horizontal="right" vertical="center"/>
      <protection locked="0"/>
    </xf>
    <xf numFmtId="0" fontId="28" fillId="19" borderId="12" xfId="0" applyFont="1" applyFill="1" applyBorder="1" applyAlignment="1" applyProtection="1">
      <alignment horizontal="right" vertical="center"/>
      <protection locked="0"/>
    </xf>
    <xf numFmtId="0" fontId="28" fillId="19" borderId="12" xfId="0" applyFont="1" applyFill="1" applyBorder="1" applyAlignment="1" applyProtection="1">
      <alignment horizontal="left" vertical="center"/>
      <protection locked="0"/>
    </xf>
    <xf numFmtId="0" fontId="28" fillId="19" borderId="5" xfId="0" applyFont="1" applyFill="1" applyBorder="1" applyAlignment="1" applyProtection="1">
      <alignment horizontal="left" vertical="center"/>
      <protection locked="0"/>
    </xf>
    <xf numFmtId="0" fontId="7" fillId="19" borderId="4" xfId="0" applyFont="1" applyFill="1" applyBorder="1" applyAlignment="1" applyProtection="1">
      <alignment horizontal="center" vertical="center"/>
      <protection locked="0"/>
    </xf>
    <xf numFmtId="0" fontId="7" fillId="19" borderId="12" xfId="0" applyFont="1" applyFill="1" applyBorder="1" applyAlignment="1" applyProtection="1">
      <alignment horizontal="center" vertical="center"/>
      <protection locked="0"/>
    </xf>
    <xf numFmtId="0" fontId="17" fillId="19" borderId="4" xfId="0" applyFont="1" applyFill="1" applyBorder="1" applyAlignment="1" applyProtection="1">
      <alignment horizontal="center" vertical="center" wrapText="1"/>
      <protection locked="0"/>
    </xf>
    <xf numFmtId="0" fontId="17" fillId="19" borderId="12" xfId="0" applyFont="1" applyFill="1" applyBorder="1" applyAlignment="1" applyProtection="1">
      <alignment horizontal="center" vertical="center" wrapText="1"/>
      <protection locked="0"/>
    </xf>
    <xf numFmtId="0" fontId="17" fillId="19" borderId="5" xfId="0" applyFont="1" applyFill="1" applyBorder="1" applyAlignment="1" applyProtection="1">
      <alignment horizontal="center" vertical="center" wrapText="1"/>
      <protection locked="0"/>
    </xf>
    <xf numFmtId="0" fontId="9" fillId="2" borderId="55"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56" xfId="0" applyFont="1" applyFill="1" applyBorder="1" applyAlignment="1">
      <alignment horizontal="center" vertical="center"/>
    </xf>
    <xf numFmtId="0" fontId="17" fillId="19" borderId="4" xfId="0" applyFont="1" applyFill="1" applyBorder="1" applyAlignment="1" applyProtection="1">
      <alignment horizontal="justify" vertical="center" wrapText="1"/>
      <protection locked="0"/>
    </xf>
    <xf numFmtId="0" fontId="17" fillId="19" borderId="12" xfId="0" applyFont="1" applyFill="1" applyBorder="1" applyAlignment="1" applyProtection="1">
      <alignment horizontal="justify" vertical="center" wrapText="1"/>
      <protection locked="0"/>
    </xf>
    <xf numFmtId="0" fontId="17" fillId="19" borderId="5" xfId="0" applyFont="1" applyFill="1" applyBorder="1" applyAlignment="1" applyProtection="1">
      <alignment horizontal="justify" vertical="center" wrapText="1"/>
      <protection locked="0"/>
    </xf>
    <xf numFmtId="9" fontId="7" fillId="0" borderId="4" xfId="0" applyNumberFormat="1" applyFont="1" applyBorder="1" applyAlignment="1">
      <alignment horizontal="center" vertical="center"/>
    </xf>
    <xf numFmtId="0" fontId="7" fillId="0" borderId="5" xfId="0" applyFont="1" applyBorder="1" applyAlignment="1">
      <alignment horizontal="center" vertical="center"/>
    </xf>
    <xf numFmtId="164" fontId="9" fillId="4" borderId="4" xfId="0" applyNumberFormat="1" applyFont="1" applyFill="1" applyBorder="1" applyAlignment="1">
      <alignment horizontal="center" vertical="center"/>
    </xf>
    <xf numFmtId="164" fontId="9" fillId="4" borderId="12" xfId="0" applyNumberFormat="1" applyFont="1" applyFill="1" applyBorder="1" applyAlignment="1">
      <alignment horizontal="center" vertical="center"/>
    </xf>
    <xf numFmtId="164" fontId="9" fillId="4" borderId="5" xfId="0" applyNumberFormat="1" applyFont="1" applyFill="1" applyBorder="1" applyAlignment="1">
      <alignment horizontal="center" vertical="center"/>
    </xf>
    <xf numFmtId="164" fontId="9" fillId="17" borderId="4" xfId="0" applyNumberFormat="1" applyFont="1" applyFill="1" applyBorder="1" applyAlignment="1">
      <alignment horizontal="center" vertical="center"/>
    </xf>
    <xf numFmtId="164" fontId="9" fillId="17" borderId="5" xfId="0" applyNumberFormat="1" applyFont="1" applyFill="1" applyBorder="1" applyAlignment="1">
      <alignment horizontal="center" vertical="center"/>
    </xf>
    <xf numFmtId="0" fontId="7" fillId="0" borderId="4" xfId="0" applyFont="1" applyBorder="1" applyAlignment="1">
      <alignment horizontal="center" vertical="center" wrapText="1"/>
    </xf>
    <xf numFmtId="0" fontId="9" fillId="2" borderId="4"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7" fillId="19" borderId="4" xfId="0" applyFont="1" applyFill="1" applyBorder="1" applyProtection="1">
      <protection locked="0"/>
    </xf>
    <xf numFmtId="0" fontId="7" fillId="19" borderId="12" xfId="0" applyFont="1" applyFill="1" applyBorder="1" applyProtection="1">
      <protection locked="0"/>
    </xf>
    <xf numFmtId="0" fontId="7" fillId="19" borderId="5" xfId="0" applyFont="1" applyFill="1" applyBorder="1" applyProtection="1">
      <protection locked="0"/>
    </xf>
    <xf numFmtId="0" fontId="7" fillId="20" borderId="49" xfId="0" applyFont="1" applyFill="1" applyBorder="1" applyAlignment="1" applyProtection="1">
      <alignment horizontal="center" vertical="center" wrapText="1"/>
      <protection locked="0"/>
    </xf>
    <xf numFmtId="0" fontId="7" fillId="20" borderId="50" xfId="0" applyFont="1" applyFill="1" applyBorder="1" applyAlignment="1" applyProtection="1">
      <alignment horizontal="center" vertical="center" wrapText="1"/>
      <protection locked="0"/>
    </xf>
    <xf numFmtId="0" fontId="7" fillId="20" borderId="51" xfId="0" applyFont="1" applyFill="1" applyBorder="1" applyAlignment="1" applyProtection="1">
      <alignment horizontal="center" vertical="center" wrapText="1"/>
      <protection locked="0"/>
    </xf>
    <xf numFmtId="9" fontId="7" fillId="20" borderId="49" xfId="0" applyNumberFormat="1" applyFont="1" applyFill="1" applyBorder="1" applyAlignment="1" applyProtection="1">
      <alignment horizontal="center" vertical="center" wrapText="1"/>
      <protection locked="0"/>
    </xf>
    <xf numFmtId="9" fontId="7" fillId="20" borderId="50" xfId="0" applyNumberFormat="1" applyFont="1" applyFill="1" applyBorder="1" applyAlignment="1" applyProtection="1">
      <alignment horizontal="center" vertical="center" wrapText="1"/>
      <protection locked="0"/>
    </xf>
    <xf numFmtId="9" fontId="7" fillId="20" borderId="51" xfId="0" applyNumberFormat="1" applyFont="1" applyFill="1" applyBorder="1" applyAlignment="1" applyProtection="1">
      <alignment horizontal="center" vertical="center" wrapText="1"/>
      <protection locked="0"/>
    </xf>
    <xf numFmtId="0" fontId="7" fillId="21" borderId="4" xfId="0" applyFont="1" applyFill="1" applyBorder="1" applyAlignment="1">
      <alignment horizontal="justify" vertical="center" wrapText="1"/>
    </xf>
    <xf numFmtId="0" fontId="7" fillId="21" borderId="12" xfId="0" applyFont="1" applyFill="1" applyBorder="1" applyAlignment="1">
      <alignment horizontal="justify" vertical="center" wrapText="1"/>
    </xf>
    <xf numFmtId="0" fontId="7" fillId="21" borderId="5" xfId="0" applyFont="1" applyFill="1" applyBorder="1" applyAlignment="1">
      <alignment horizontal="justify" vertical="center" wrapText="1"/>
    </xf>
    <xf numFmtId="0" fontId="7" fillId="0" borderId="4" xfId="0" applyFont="1" applyBorder="1" applyAlignment="1">
      <alignment horizontal="left" vertical="center" wrapText="1"/>
    </xf>
    <xf numFmtId="0" fontId="7" fillId="0" borderId="12" xfId="0" applyFont="1" applyBorder="1" applyAlignment="1">
      <alignment horizontal="left" vertical="center" wrapText="1"/>
    </xf>
    <xf numFmtId="0" fontId="7" fillId="0" borderId="5" xfId="0" applyFont="1" applyBorder="1" applyAlignment="1">
      <alignment horizontal="left" vertical="center" wrapText="1"/>
    </xf>
    <xf numFmtId="0" fontId="28" fillId="2" borderId="4"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 fillId="0" borderId="53" xfId="0" applyFont="1" applyBorder="1" applyAlignment="1" applyProtection="1">
      <alignment horizontal="justify" vertical="center" wrapText="1"/>
      <protection locked="0"/>
    </xf>
    <xf numFmtId="0" fontId="7" fillId="0" borderId="1" xfId="0" applyFont="1" applyBorder="1" applyAlignment="1" applyProtection="1">
      <alignment horizontal="justify" vertical="center" wrapText="1"/>
      <protection locked="0"/>
    </xf>
    <xf numFmtId="0" fontId="7" fillId="0" borderId="54" xfId="0" applyFont="1" applyBorder="1" applyAlignment="1" applyProtection="1">
      <alignment horizontal="justify" vertical="center" wrapText="1"/>
      <protection locked="0"/>
    </xf>
    <xf numFmtId="0" fontId="7" fillId="0" borderId="57" xfId="0" applyFont="1" applyBorder="1" applyAlignment="1" applyProtection="1">
      <alignment horizontal="justify" vertical="center" wrapText="1"/>
      <protection locked="0"/>
    </xf>
    <xf numFmtId="0" fontId="7" fillId="0" borderId="0" xfId="0" applyFont="1" applyAlignment="1" applyProtection="1">
      <alignment horizontal="justify" vertical="center" wrapText="1"/>
      <protection locked="0"/>
    </xf>
    <xf numFmtId="0" fontId="7" fillId="0" borderId="52" xfId="0" applyFont="1" applyBorder="1" applyAlignment="1" applyProtection="1">
      <alignment horizontal="justify" vertical="center" wrapText="1"/>
      <protection locked="0"/>
    </xf>
    <xf numFmtId="0" fontId="7" fillId="0" borderId="55" xfId="0" applyFont="1" applyBorder="1" applyAlignment="1" applyProtection="1">
      <alignment horizontal="justify" vertical="center" wrapText="1"/>
      <protection locked="0"/>
    </xf>
    <xf numFmtId="0" fontId="7" fillId="0" borderId="2" xfId="0" applyFont="1" applyBorder="1" applyAlignment="1" applyProtection="1">
      <alignment horizontal="justify" vertical="center" wrapText="1"/>
      <protection locked="0"/>
    </xf>
    <xf numFmtId="0" fontId="7" fillId="0" borderId="56" xfId="0" applyFont="1" applyBorder="1" applyAlignment="1" applyProtection="1">
      <alignment horizontal="justify" vertical="center" wrapText="1"/>
      <protection locked="0"/>
    </xf>
    <xf numFmtId="0" fontId="7" fillId="20" borderId="4" xfId="0" applyFont="1" applyFill="1" applyBorder="1" applyAlignment="1" applyProtection="1">
      <alignment horizontal="center" vertical="center" wrapText="1"/>
      <protection locked="0"/>
    </xf>
    <xf numFmtId="0" fontId="7" fillId="20" borderId="12" xfId="0" applyFont="1" applyFill="1" applyBorder="1" applyAlignment="1" applyProtection="1">
      <alignment horizontal="center" vertical="center" wrapText="1"/>
      <protection locked="0"/>
    </xf>
    <xf numFmtId="0" fontId="7" fillId="20" borderId="5" xfId="0" applyFont="1" applyFill="1" applyBorder="1" applyAlignment="1" applyProtection="1">
      <alignment horizontal="center" vertical="center" wrapText="1"/>
      <protection locked="0"/>
    </xf>
    <xf numFmtId="49" fontId="17" fillId="0" borderId="4" xfId="7" applyNumberFormat="1" applyFont="1" applyBorder="1" applyAlignment="1" applyProtection="1">
      <alignment horizontal="left" vertical="center"/>
    </xf>
    <xf numFmtId="49" fontId="17" fillId="0" borderId="5" xfId="7" applyNumberFormat="1" applyFont="1" applyBorder="1" applyAlignment="1" applyProtection="1">
      <alignment horizontal="left" vertical="center"/>
    </xf>
    <xf numFmtId="9" fontId="7" fillId="0" borderId="5" xfId="0" applyNumberFormat="1" applyFont="1" applyBorder="1" applyAlignment="1">
      <alignment horizontal="center" vertical="center"/>
    </xf>
    <xf numFmtId="0" fontId="7" fillId="21" borderId="53" xfId="0" applyFont="1" applyFill="1" applyBorder="1" applyAlignment="1">
      <alignment horizontal="left" vertical="center" wrapText="1"/>
    </xf>
    <xf numFmtId="0" fontId="7" fillId="21" borderId="1" xfId="0" applyFont="1" applyFill="1" applyBorder="1" applyAlignment="1">
      <alignment horizontal="left" vertical="center" wrapText="1"/>
    </xf>
    <xf numFmtId="0" fontId="7" fillId="21" borderId="54" xfId="0" applyFont="1" applyFill="1" applyBorder="1" applyAlignment="1">
      <alignment horizontal="left" vertical="center" wrapText="1"/>
    </xf>
    <xf numFmtId="0" fontId="7" fillId="21" borderId="55" xfId="0" applyFont="1" applyFill="1" applyBorder="1" applyAlignment="1">
      <alignment horizontal="left" vertical="center" wrapText="1"/>
    </xf>
    <xf numFmtId="0" fontId="7" fillId="21" borderId="2" xfId="0" applyFont="1" applyFill="1" applyBorder="1" applyAlignment="1">
      <alignment horizontal="left" vertical="center" wrapText="1"/>
    </xf>
    <xf numFmtId="0" fontId="7" fillId="21" borderId="56" xfId="0" applyFont="1" applyFill="1" applyBorder="1" applyAlignment="1">
      <alignment horizontal="left" vertical="center" wrapText="1"/>
    </xf>
    <xf numFmtId="0" fontId="7" fillId="0" borderId="53"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54" xfId="0" applyFont="1" applyBorder="1" applyAlignment="1" applyProtection="1">
      <alignment horizontal="left" vertical="center" wrapText="1"/>
      <protection locked="0"/>
    </xf>
    <xf numFmtId="0" fontId="7" fillId="0" borderId="55"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56" xfId="0" applyFont="1" applyBorder="1" applyAlignment="1" applyProtection="1">
      <alignment horizontal="left" vertical="center" wrapText="1"/>
      <protection locked="0"/>
    </xf>
    <xf numFmtId="0" fontId="7" fillId="0" borderId="53" xfId="0" applyFont="1" applyBorder="1" applyAlignment="1">
      <alignment horizontal="center" vertical="center"/>
    </xf>
    <xf numFmtId="0" fontId="7" fillId="0" borderId="1" xfId="0" applyFont="1" applyBorder="1" applyAlignment="1">
      <alignment horizontal="center" vertical="center"/>
    </xf>
    <xf numFmtId="0" fontId="7" fillId="0" borderId="57" xfId="0" applyFont="1" applyBorder="1" applyAlignment="1">
      <alignment horizontal="center" vertical="center"/>
    </xf>
    <xf numFmtId="0" fontId="7" fillId="0" borderId="0" xfId="0" applyFont="1" applyAlignment="1">
      <alignment horizontal="center" vertical="center"/>
    </xf>
    <xf numFmtId="0" fontId="7" fillId="0" borderId="54" xfId="0" applyFont="1" applyBorder="1" applyAlignment="1">
      <alignment horizontal="center" vertical="center"/>
    </xf>
    <xf numFmtId="0" fontId="7" fillId="0" borderId="52" xfId="0" applyFont="1" applyBorder="1" applyAlignment="1">
      <alignment horizontal="center" vertical="center"/>
    </xf>
    <xf numFmtId="0" fontId="7" fillId="0" borderId="55" xfId="0" applyFont="1" applyBorder="1" applyAlignment="1">
      <alignment horizontal="center" vertical="center"/>
    </xf>
    <xf numFmtId="0" fontId="7" fillId="0" borderId="2" xfId="0" applyFont="1" applyBorder="1" applyAlignment="1">
      <alignment horizontal="center" vertical="center"/>
    </xf>
    <xf numFmtId="165" fontId="7" fillId="20" borderId="4" xfId="3" applyNumberFormat="1" applyFont="1" applyFill="1" applyBorder="1" applyAlignment="1" applyProtection="1">
      <alignment horizontal="center" vertical="center" wrapText="1"/>
      <protection locked="0"/>
    </xf>
    <xf numFmtId="165" fontId="7" fillId="20" borderId="5" xfId="3" applyNumberFormat="1" applyFont="1" applyFill="1" applyBorder="1" applyAlignment="1" applyProtection="1">
      <alignment horizontal="center" vertical="center" wrapText="1"/>
      <protection locked="0"/>
    </xf>
    <xf numFmtId="0" fontId="7" fillId="19" borderId="4" xfId="0" applyFont="1" applyFill="1" applyBorder="1" applyAlignment="1" applyProtection="1">
      <alignment horizontal="center" vertical="center" wrapText="1"/>
      <protection locked="0"/>
    </xf>
    <xf numFmtId="0" fontId="7" fillId="19" borderId="12" xfId="0" applyFont="1" applyFill="1" applyBorder="1" applyAlignment="1" applyProtection="1">
      <alignment horizontal="center" vertical="center" wrapText="1"/>
      <protection locked="0"/>
    </xf>
    <xf numFmtId="0" fontId="7" fillId="19" borderId="5" xfId="0" applyFont="1" applyFill="1" applyBorder="1" applyAlignment="1" applyProtection="1">
      <alignment horizontal="center" vertical="center" wrapText="1"/>
      <protection locked="0"/>
    </xf>
    <xf numFmtId="0" fontId="7" fillId="19" borderId="4" xfId="0" applyFont="1" applyFill="1" applyBorder="1" applyAlignment="1" applyProtection="1">
      <alignment horizontal="justify" vertical="center" wrapText="1"/>
      <protection locked="0"/>
    </xf>
    <xf numFmtId="0" fontId="7" fillId="19" borderId="12" xfId="0" applyFont="1" applyFill="1" applyBorder="1" applyAlignment="1" applyProtection="1">
      <alignment horizontal="justify" vertical="center" wrapText="1"/>
      <protection locked="0"/>
    </xf>
    <xf numFmtId="0" fontId="7" fillId="19" borderId="5" xfId="0" applyFont="1" applyFill="1" applyBorder="1" applyAlignment="1" applyProtection="1">
      <alignment horizontal="justify" vertical="center" wrapText="1"/>
      <protection locked="0"/>
    </xf>
    <xf numFmtId="9" fontId="7" fillId="19" borderId="5" xfId="0" applyNumberFormat="1" applyFont="1" applyFill="1" applyBorder="1" applyAlignment="1" applyProtection="1">
      <alignment horizontal="center" vertical="center"/>
      <protection locked="0"/>
    </xf>
    <xf numFmtId="0" fontId="7" fillId="21" borderId="53" xfId="0" applyFont="1" applyFill="1" applyBorder="1" applyAlignment="1">
      <alignment horizontal="center" vertical="center" wrapText="1"/>
    </xf>
    <xf numFmtId="0" fontId="7" fillId="21" borderId="1" xfId="0" applyFont="1" applyFill="1" applyBorder="1" applyAlignment="1">
      <alignment horizontal="center" vertical="center" wrapText="1"/>
    </xf>
    <xf numFmtId="0" fontId="7" fillId="21" borderId="54" xfId="0" applyFont="1" applyFill="1" applyBorder="1" applyAlignment="1">
      <alignment horizontal="center" vertical="center" wrapText="1"/>
    </xf>
    <xf numFmtId="0" fontId="7" fillId="21" borderId="55" xfId="0" applyFont="1" applyFill="1" applyBorder="1" applyAlignment="1">
      <alignment horizontal="center" vertical="center" wrapText="1"/>
    </xf>
    <xf numFmtId="0" fontId="7" fillId="21" borderId="2" xfId="0" applyFont="1" applyFill="1" applyBorder="1" applyAlignment="1">
      <alignment horizontal="center" vertical="center" wrapText="1"/>
    </xf>
    <xf numFmtId="0" fontId="7" fillId="21" borderId="56" xfId="0" applyFont="1" applyFill="1" applyBorder="1" applyAlignment="1">
      <alignment horizontal="center" vertical="center" wrapText="1"/>
    </xf>
    <xf numFmtId="0" fontId="7" fillId="0" borderId="53"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54" xfId="0" applyFont="1" applyBorder="1" applyAlignment="1" applyProtection="1">
      <alignment horizontal="center" vertical="center" wrapText="1"/>
      <protection locked="0"/>
    </xf>
    <xf numFmtId="0" fontId="7" fillId="0" borderId="55"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165" fontId="7" fillId="20" borderId="49" xfId="0" applyNumberFormat="1" applyFont="1" applyFill="1" applyBorder="1" applyAlignment="1" applyProtection="1">
      <alignment horizontal="center" vertical="center" wrapText="1"/>
      <protection locked="0"/>
    </xf>
    <xf numFmtId="165" fontId="7" fillId="20" borderId="51" xfId="0" applyNumberFormat="1" applyFont="1" applyFill="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28" fillId="19" borderId="12" xfId="0" applyFont="1" applyFill="1" applyBorder="1" applyAlignment="1" applyProtection="1">
      <alignment horizontal="center" vertical="center" wrapText="1"/>
      <protection locked="0"/>
    </xf>
    <xf numFmtId="0" fontId="28" fillId="19" borderId="5" xfId="0" applyFont="1" applyFill="1" applyBorder="1" applyAlignment="1" applyProtection="1">
      <alignment horizontal="center" vertical="center" wrapText="1"/>
      <protection locked="0"/>
    </xf>
    <xf numFmtId="0" fontId="0" fillId="19" borderId="4" xfId="0" applyFill="1" applyBorder="1" applyProtection="1">
      <protection locked="0"/>
    </xf>
    <xf numFmtId="0" fontId="0" fillId="19" borderId="12" xfId="0" applyFill="1" applyBorder="1" applyProtection="1">
      <protection locked="0"/>
    </xf>
    <xf numFmtId="0" fontId="0" fillId="19" borderId="5" xfId="0" applyFill="1" applyBorder="1" applyProtection="1">
      <protection locked="0"/>
    </xf>
    <xf numFmtId="0" fontId="28" fillId="19" borderId="4" xfId="0" applyFont="1" applyFill="1" applyBorder="1" applyAlignment="1" applyProtection="1">
      <alignment horizontal="center" vertical="center" wrapText="1"/>
      <protection locked="0"/>
    </xf>
    <xf numFmtId="0" fontId="0" fillId="0" borderId="0" xfId="0" applyAlignment="1">
      <alignment horizontal="right"/>
    </xf>
    <xf numFmtId="0" fontId="25" fillId="19" borderId="3" xfId="0" applyFont="1" applyFill="1" applyBorder="1" applyAlignment="1" applyProtection="1">
      <alignment vertical="center" wrapText="1"/>
      <protection locked="0"/>
    </xf>
    <xf numFmtId="0" fontId="7" fillId="21" borderId="53" xfId="0" applyFont="1" applyFill="1" applyBorder="1" applyAlignment="1">
      <alignment horizontal="justify" vertical="center" wrapText="1"/>
    </xf>
    <xf numFmtId="0" fontId="7" fillId="21" borderId="1" xfId="0" applyFont="1" applyFill="1" applyBorder="1" applyAlignment="1">
      <alignment horizontal="justify" vertical="center" wrapText="1"/>
    </xf>
    <xf numFmtId="0" fontId="7" fillId="21" borderId="54" xfId="0" applyFont="1" applyFill="1" applyBorder="1" applyAlignment="1">
      <alignment horizontal="justify" vertical="center" wrapText="1"/>
    </xf>
    <xf numFmtId="0" fontId="7" fillId="19" borderId="53" xfId="0" applyFont="1" applyFill="1" applyBorder="1" applyAlignment="1" applyProtection="1">
      <alignment horizontal="center" vertical="center" wrapText="1"/>
      <protection locked="0"/>
    </xf>
    <xf numFmtId="0" fontId="7" fillId="19" borderId="1" xfId="0" applyFont="1" applyFill="1" applyBorder="1" applyAlignment="1" applyProtection="1">
      <alignment horizontal="center" vertical="center" wrapText="1"/>
      <protection locked="0"/>
    </xf>
    <xf numFmtId="0" fontId="7" fillId="19" borderId="54" xfId="0" applyFont="1" applyFill="1" applyBorder="1" applyAlignment="1" applyProtection="1">
      <alignment horizontal="center" vertical="center" wrapText="1"/>
      <protection locked="0"/>
    </xf>
    <xf numFmtId="0" fontId="9" fillId="2" borderId="3" xfId="0" applyFont="1" applyFill="1" applyBorder="1" applyAlignment="1">
      <alignment horizontal="center" vertical="center" wrapText="1"/>
    </xf>
    <xf numFmtId="165" fontId="7" fillId="20" borderId="50" xfId="0" applyNumberFormat="1" applyFont="1" applyFill="1" applyBorder="1" applyAlignment="1" applyProtection="1">
      <alignment horizontal="center" vertical="center" wrapText="1"/>
      <protection locked="0"/>
    </xf>
    <xf numFmtId="0" fontId="7" fillId="21" borderId="57" xfId="0" applyFont="1" applyFill="1" applyBorder="1" applyAlignment="1">
      <alignment horizontal="center" vertical="center" wrapText="1"/>
    </xf>
    <xf numFmtId="0" fontId="7" fillId="21" borderId="0" xfId="0" applyFont="1" applyFill="1" applyAlignment="1">
      <alignment horizontal="center" vertical="center" wrapText="1"/>
    </xf>
    <xf numFmtId="0" fontId="7" fillId="21" borderId="52" xfId="0" applyFont="1" applyFill="1" applyBorder="1" applyAlignment="1">
      <alignment horizontal="center" vertical="center" wrapText="1"/>
    </xf>
    <xf numFmtId="0" fontId="7" fillId="19" borderId="57" xfId="0" applyFont="1" applyFill="1" applyBorder="1" applyAlignment="1" applyProtection="1">
      <alignment horizontal="center" vertical="center" wrapText="1"/>
      <protection locked="0"/>
    </xf>
    <xf numFmtId="0" fontId="7" fillId="19" borderId="0" xfId="0" applyFont="1" applyFill="1" applyAlignment="1" applyProtection="1">
      <alignment horizontal="center" vertical="center" wrapText="1"/>
      <protection locked="0"/>
    </xf>
    <xf numFmtId="0" fontId="7" fillId="19" borderId="52" xfId="0" applyFont="1" applyFill="1" applyBorder="1" applyAlignment="1" applyProtection="1">
      <alignment horizontal="center" vertical="center" wrapText="1"/>
      <protection locked="0"/>
    </xf>
    <xf numFmtId="0" fontId="7" fillId="19" borderId="55" xfId="0" applyFont="1" applyFill="1" applyBorder="1" applyAlignment="1" applyProtection="1">
      <alignment horizontal="center" vertical="center" wrapText="1"/>
      <protection locked="0"/>
    </xf>
    <xf numFmtId="0" fontId="7" fillId="19" borderId="2" xfId="0" applyFont="1" applyFill="1" applyBorder="1" applyAlignment="1" applyProtection="1">
      <alignment horizontal="center" vertical="center" wrapText="1"/>
      <protection locked="0"/>
    </xf>
    <xf numFmtId="0" fontId="7" fillId="19" borderId="56" xfId="0" applyFont="1" applyFill="1" applyBorder="1" applyAlignment="1" applyProtection="1">
      <alignment horizontal="center" vertical="center" wrapText="1"/>
      <protection locked="0"/>
    </xf>
    <xf numFmtId="0" fontId="7" fillId="0" borderId="5" xfId="0" applyFont="1" applyBorder="1" applyAlignment="1">
      <alignment horizontal="center" vertical="center" wrapText="1"/>
    </xf>
    <xf numFmtId="0" fontId="0" fillId="19" borderId="3" xfId="0" applyFill="1" applyBorder="1" applyAlignment="1" applyProtection="1">
      <alignment horizontal="center"/>
      <protection locked="0"/>
    </xf>
    <xf numFmtId="0" fontId="7" fillId="0" borderId="4"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25" fillId="19" borderId="4" xfId="0" applyFont="1" applyFill="1" applyBorder="1" applyAlignment="1" applyProtection="1">
      <alignment horizontal="left" vertical="center" wrapText="1"/>
      <protection locked="0"/>
    </xf>
    <xf numFmtId="0" fontId="25" fillId="19" borderId="12" xfId="0" applyFont="1" applyFill="1" applyBorder="1" applyAlignment="1" applyProtection="1">
      <alignment horizontal="left" vertical="center" wrapText="1"/>
      <protection locked="0"/>
    </xf>
    <xf numFmtId="0" fontId="7" fillId="19" borderId="53" xfId="0" applyFont="1" applyFill="1" applyBorder="1" applyAlignment="1" applyProtection="1">
      <alignment horizontal="justify" vertical="center" wrapText="1"/>
      <protection locked="0"/>
    </xf>
    <xf numFmtId="0" fontId="7" fillId="19" borderId="1" xfId="0" applyFont="1" applyFill="1" applyBorder="1" applyAlignment="1" applyProtection="1">
      <alignment horizontal="justify" vertical="center" wrapText="1"/>
      <protection locked="0"/>
    </xf>
    <xf numFmtId="0" fontId="7" fillId="19" borderId="54" xfId="0" applyFont="1" applyFill="1" applyBorder="1" applyAlignment="1" applyProtection="1">
      <alignment horizontal="justify" vertical="center" wrapText="1"/>
      <protection locked="0"/>
    </xf>
    <xf numFmtId="0" fontId="7" fillId="19" borderId="4" xfId="0" applyFont="1" applyFill="1" applyBorder="1" applyAlignment="1" applyProtection="1">
      <alignment vertical="center" wrapText="1"/>
      <protection locked="0"/>
    </xf>
    <xf numFmtId="0" fontId="7" fillId="19" borderId="12" xfId="0" applyFont="1" applyFill="1" applyBorder="1" applyAlignment="1" applyProtection="1">
      <alignment vertical="center" wrapText="1"/>
      <protection locked="0"/>
    </xf>
    <xf numFmtId="0" fontId="7" fillId="19" borderId="5" xfId="0" applyFont="1" applyFill="1" applyBorder="1" applyAlignment="1" applyProtection="1">
      <alignment vertical="center" wrapText="1"/>
      <protection locked="0"/>
    </xf>
    <xf numFmtId="0" fontId="25" fillId="19" borderId="12" xfId="0" applyFont="1" applyFill="1" applyBorder="1" applyAlignment="1" applyProtection="1">
      <alignment horizontal="center" vertical="center" wrapText="1"/>
      <protection locked="0"/>
    </xf>
    <xf numFmtId="0" fontId="25" fillId="19" borderId="5" xfId="0" applyFont="1" applyFill="1" applyBorder="1" applyAlignment="1" applyProtection="1">
      <alignment horizontal="center" vertical="center" wrapText="1"/>
      <protection locked="0"/>
    </xf>
    <xf numFmtId="0" fontId="7" fillId="21" borderId="4" xfId="0" applyFont="1" applyFill="1" applyBorder="1" applyAlignment="1">
      <alignment horizontal="left" vertical="center" wrapText="1"/>
    </xf>
    <xf numFmtId="0" fontId="7" fillId="21" borderId="12" xfId="0" applyFont="1" applyFill="1" applyBorder="1" applyAlignment="1">
      <alignment horizontal="left" vertical="center" wrapText="1"/>
    </xf>
    <xf numFmtId="0" fontId="7" fillId="21" borderId="5" xfId="0" applyFont="1" applyFill="1" applyBorder="1" applyAlignment="1">
      <alignment horizontal="left" vertical="center" wrapText="1"/>
    </xf>
    <xf numFmtId="0" fontId="25" fillId="19" borderId="4" xfId="0" applyFont="1" applyFill="1" applyBorder="1" applyAlignment="1" applyProtection="1">
      <alignment horizontal="center" vertical="center" wrapText="1"/>
      <protection locked="0"/>
    </xf>
    <xf numFmtId="0" fontId="9" fillId="2" borderId="1" xfId="0" applyFont="1" applyFill="1" applyBorder="1" applyAlignment="1">
      <alignment horizontal="center" vertical="center"/>
    </xf>
    <xf numFmtId="165" fontId="7" fillId="20" borderId="3" xfId="3" applyNumberFormat="1" applyFont="1" applyFill="1" applyBorder="1" applyAlignment="1" applyProtection="1">
      <alignment horizontal="center" vertical="center" wrapText="1"/>
      <protection locked="0"/>
    </xf>
    <xf numFmtId="0" fontId="28" fillId="19" borderId="4" xfId="0" applyFont="1" applyFill="1" applyBorder="1" applyAlignment="1" applyProtection="1">
      <alignment horizontal="center" vertical="center"/>
      <protection locked="0"/>
    </xf>
    <xf numFmtId="0" fontId="28" fillId="19" borderId="12" xfId="0" applyFont="1" applyFill="1" applyBorder="1" applyAlignment="1" applyProtection="1">
      <alignment horizontal="center" vertical="center"/>
      <protection locked="0"/>
    </xf>
    <xf numFmtId="0" fontId="7" fillId="21" borderId="57" xfId="0" applyFont="1" applyFill="1" applyBorder="1" applyAlignment="1">
      <alignment horizontal="left" vertical="center" wrapText="1"/>
    </xf>
    <xf numFmtId="0" fontId="7" fillId="21" borderId="0" xfId="0" applyFont="1" applyFill="1" applyAlignment="1">
      <alignment horizontal="left" vertical="center" wrapText="1"/>
    </xf>
    <xf numFmtId="0" fontId="7" fillId="21" borderId="52" xfId="0" applyFont="1" applyFill="1" applyBorder="1" applyAlignment="1">
      <alignment horizontal="left" vertical="center" wrapText="1"/>
    </xf>
    <xf numFmtId="0" fontId="32" fillId="6" borderId="4"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5" xfId="0" applyFont="1" applyFill="1" applyBorder="1" applyAlignment="1">
      <alignment horizontal="center" vertical="center" wrapText="1"/>
    </xf>
    <xf numFmtId="165" fontId="43" fillId="15" borderId="49" xfId="0" applyNumberFormat="1" applyFont="1" applyFill="1" applyBorder="1" applyAlignment="1">
      <alignment horizontal="center" vertical="center"/>
    </xf>
    <xf numFmtId="165" fontId="43" fillId="15" borderId="50" xfId="0" applyNumberFormat="1" applyFont="1" applyFill="1" applyBorder="1" applyAlignment="1">
      <alignment horizontal="center" vertical="center"/>
    </xf>
    <xf numFmtId="165" fontId="43" fillId="15" borderId="51" xfId="0" applyNumberFormat="1" applyFont="1" applyFill="1" applyBorder="1" applyAlignment="1">
      <alignment horizontal="center" vertical="center"/>
    </xf>
    <xf numFmtId="0" fontId="20" fillId="6" borderId="49" xfId="0" applyFont="1" applyFill="1" applyBorder="1" applyAlignment="1">
      <alignment horizontal="center" vertical="center" wrapText="1"/>
    </xf>
    <xf numFmtId="0" fontId="20" fillId="6" borderId="50" xfId="0" applyFont="1" applyFill="1" applyBorder="1" applyAlignment="1">
      <alignment horizontal="center" vertical="center" wrapText="1"/>
    </xf>
    <xf numFmtId="0" fontId="20" fillId="6" borderId="51" xfId="0" applyFont="1" applyFill="1" applyBorder="1" applyAlignment="1">
      <alignment horizontal="center" vertical="center" wrapText="1"/>
    </xf>
    <xf numFmtId="49" fontId="32" fillId="14" borderId="62" xfId="0" applyNumberFormat="1" applyFont="1" applyFill="1" applyBorder="1" applyAlignment="1">
      <alignment horizontal="center" vertical="center" wrapText="1"/>
    </xf>
    <xf numFmtId="49" fontId="32" fillId="14" borderId="63" xfId="0" applyNumberFormat="1" applyFont="1" applyFill="1" applyBorder="1" applyAlignment="1">
      <alignment horizontal="center" vertical="center" wrapText="1"/>
    </xf>
    <xf numFmtId="0" fontId="32" fillId="14" borderId="66" xfId="0" applyFont="1" applyFill="1" applyBorder="1" applyAlignment="1">
      <alignment horizontal="center" vertical="center" wrapText="1"/>
    </xf>
    <xf numFmtId="0" fontId="32" fillId="14" borderId="68" xfId="0" applyFont="1" applyFill="1" applyBorder="1" applyAlignment="1">
      <alignment horizontal="center" vertical="center" wrapText="1"/>
    </xf>
    <xf numFmtId="49" fontId="32" fillId="14" borderId="64" xfId="0" applyNumberFormat="1" applyFont="1" applyFill="1" applyBorder="1" applyAlignment="1">
      <alignment horizontal="center" vertical="center" wrapText="1"/>
    </xf>
    <xf numFmtId="0" fontId="32" fillId="14" borderId="89" xfId="0" applyFont="1" applyFill="1" applyBorder="1" applyAlignment="1">
      <alignment horizontal="center" vertical="center" wrapText="1"/>
    </xf>
    <xf numFmtId="0" fontId="32" fillId="14" borderId="88" xfId="0" applyFont="1" applyFill="1" applyBorder="1" applyAlignment="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45" fillId="0" borderId="4" xfId="7" applyFont="1" applyBorder="1" applyAlignment="1" applyProtection="1">
      <alignment horizontal="justify" vertical="center" wrapText="1"/>
      <protection locked="0"/>
    </xf>
    <xf numFmtId="0" fontId="45" fillId="0" borderId="12" xfId="7" applyFont="1" applyBorder="1" applyAlignment="1" applyProtection="1">
      <alignment horizontal="justify" vertical="center" wrapText="1"/>
      <protection locked="0"/>
    </xf>
    <xf numFmtId="0" fontId="45" fillId="0" borderId="5" xfId="7" applyFont="1" applyBorder="1" applyAlignment="1" applyProtection="1">
      <alignment horizontal="justify" vertical="center" wrapText="1"/>
      <protection locked="0"/>
    </xf>
    <xf numFmtId="0" fontId="32" fillId="14" borderId="65" xfId="0" applyFont="1" applyFill="1" applyBorder="1" applyAlignment="1">
      <alignment horizontal="center" vertical="center" wrapText="1"/>
    </xf>
    <xf numFmtId="0" fontId="32" fillId="14" borderId="67" xfId="0" applyFont="1" applyFill="1" applyBorder="1" applyAlignment="1">
      <alignment horizontal="center" vertical="center" wrapText="1"/>
    </xf>
    <xf numFmtId="0" fontId="4" fillId="0" borderId="0" xfId="0" applyFont="1" applyAlignment="1">
      <alignment horizontal="center" vertical="center" wrapText="1"/>
    </xf>
    <xf numFmtId="165" fontId="0" fillId="0" borderId="3" xfId="0" applyNumberFormat="1" applyBorder="1" applyAlignment="1">
      <alignment horizontal="center"/>
    </xf>
  </cellXfs>
  <cellStyles count="8">
    <cellStyle name="Hipervínculo" xfId="7" builtinId="8"/>
    <cellStyle name="Millares [0] 2" xfId="5"/>
    <cellStyle name="Normal" xfId="0" builtinId="0"/>
    <cellStyle name="Normal 2" xfId="1"/>
    <cellStyle name="Normal 2 2" xfId="2"/>
    <cellStyle name="Normal 2 2 2" xfId="6"/>
    <cellStyle name="Normal 2 3" xfId="4"/>
    <cellStyle name="Porcentaje" xfId="3" builtinId="5"/>
  </cellStyles>
  <dxfs count="702">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0"/>
        <name val="Arial"/>
        <scheme val="none"/>
      </font>
      <numFmt numFmtId="19" formatCode="d/mm/yyyy"/>
      <fill>
        <patternFill patternType="solid">
          <fgColor rgb="FFBDBDF3"/>
          <bgColor rgb="FF5D4294"/>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ont>
        <b val="0"/>
        <i val="0"/>
        <strike val="0"/>
        <condense val="0"/>
        <extend val="0"/>
        <outline val="0"/>
        <shadow val="0"/>
        <u val="none"/>
        <vertAlign val="baseline"/>
        <sz val="11"/>
        <color theme="1"/>
        <name val="Arial"/>
        <scheme val="none"/>
      </font>
      <numFmt numFmtId="165" formatCode="0.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rgb="FFECE8F4"/>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Arial"/>
        <scheme val="none"/>
      </font>
      <fill>
        <patternFill patternType="solid">
          <fgColor indexed="64"/>
          <bgColor rgb="FF5D4294"/>
        </patternFill>
      </fill>
      <alignment horizontal="general" vertical="center" textRotation="0" wrapText="1" indent="0" justifyLastLine="0" shrinkToFit="0" readingOrder="0"/>
      <border diagonalUp="0" diagonalDown="0" outline="0">
        <left style="thin">
          <color indexed="64"/>
        </left>
        <right style="thin">
          <color indexed="64"/>
        </right>
        <top/>
        <bottom/>
      </border>
    </dxf>
    <dxf>
      <numFmt numFmtId="13" formatCode="0%"/>
    </dxf>
    <dxf>
      <numFmt numFmtId="13" formatCode="0%"/>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color rgb="FFFFC000"/>
      </font>
    </dxf>
    <dxf>
      <font>
        <color rgb="FFFF0000"/>
      </font>
    </dxf>
    <dxf>
      <font>
        <color rgb="FF92D050"/>
      </font>
    </dxf>
    <dxf>
      <font>
        <color rgb="FFFFC000"/>
      </font>
    </dxf>
    <dxf>
      <font>
        <color rgb="FFFF0000"/>
      </font>
    </dxf>
    <dxf>
      <font>
        <color rgb="FF92D050"/>
      </font>
    </dxf>
    <dxf>
      <font>
        <color theme="0"/>
      </font>
      <numFmt numFmtId="165" formatCode="0.0%"/>
      <fill>
        <patternFill>
          <bgColor rgb="FFFF0000"/>
        </patternFill>
      </fill>
    </dxf>
    <dxf>
      <numFmt numFmtId="165" formatCode="0.0%"/>
      <fill>
        <patternFill>
          <bgColor rgb="FFFFFF00"/>
        </patternFill>
      </fill>
    </dxf>
    <dxf>
      <numFmt numFmtId="165" formatCode="0.0%"/>
      <fill>
        <patternFill>
          <bgColor rgb="FF00FF00"/>
        </patternFill>
      </fill>
    </dxf>
    <dxf>
      <fill>
        <patternFill patternType="none">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4"/>
        <color rgb="FF000000"/>
        <name val="Arial"/>
        <scheme val="none"/>
      </font>
      <numFmt numFmtId="14" formatCode="0.00%"/>
      <fill>
        <patternFill patternType="none">
          <fgColor indexed="64"/>
          <bgColor indexed="65"/>
        </patternFill>
      </fill>
      <alignment horizontal="center"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4"/>
        <color rgb="FF000000"/>
        <name val="Arial"/>
        <scheme val="none"/>
      </font>
      <fill>
        <patternFill patternType="none">
          <fgColor indexed="64"/>
          <bgColor indexed="65"/>
        </patternFill>
      </fill>
      <alignment horizontal="justify" vertical="center" textRotation="0" wrapText="1" indent="0" justifyLastLine="0" shrinkToFit="0" readingOrder="1"/>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1" hidden="0"/>
    </dxf>
    <dxf>
      <border outline="0">
        <top style="thin">
          <color rgb="FF86086E"/>
        </top>
      </border>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justify"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alignment horizontal="center"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border outline="0">
        <top style="thin">
          <color rgb="FF86086E"/>
        </top>
        <bottom style="thin">
          <color theme="0" tint="-0.499984740745262"/>
        </bottom>
      </border>
    </dxf>
    <dxf>
      <border outline="0">
        <bottom style="hair">
          <color theme="0" tint="-0.499984740745262"/>
        </bottom>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 formatCode="0"/>
      <fill>
        <patternFill patternType="solid">
          <fgColor indexed="64"/>
          <bgColor rgb="FF86086E"/>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justify"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justify"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rgb="FF000000"/>
        <name val="Arial"/>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justify" vertical="center" textRotation="0" wrapText="1" indent="0" justifyLastLine="0" shrinkToFit="0" readingOrder="1"/>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hair">
          <color theme="0" tint="-0.499984740745262"/>
        </top>
        <bottom style="hair">
          <color theme="0" tint="-0.499984740745262"/>
        </bottom>
      </border>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hair">
          <color theme="0" tint="-0.499984740745262"/>
        </top>
        <bottom style="hair">
          <color theme="0" tint="-0.499984740745262"/>
        </bottom>
      </border>
      <protection locked="1" hidden="0"/>
    </dxf>
    <dxf>
      <border outline="0">
        <top style="thin">
          <color theme="0" tint="-0.24994659260841701"/>
        </top>
        <bottom style="hair">
          <color theme="0" tint="-0.499984740745262"/>
        </bottom>
      </border>
    </dxf>
    <dxf>
      <fill>
        <patternFill patternType="none">
          <bgColor auto="1"/>
        </patternFill>
      </fill>
    </dxf>
    <dxf>
      <font>
        <b/>
        <i val="0"/>
        <strike val="0"/>
        <condense val="0"/>
        <extend val="0"/>
        <outline val="0"/>
        <shadow val="0"/>
        <u val="none"/>
        <vertAlign val="baseline"/>
        <sz val="10"/>
        <color theme="0"/>
        <name val="Arial"/>
        <scheme val="none"/>
      </font>
      <fill>
        <patternFill patternType="solid">
          <fgColor indexed="64"/>
          <bgColor rgb="FF86086E"/>
        </patternFill>
      </fill>
      <alignment horizontal="center" vertical="center" textRotation="0" wrapText="1" indent="0" justifyLastLine="0" shrinkToFit="0" readingOrder="1"/>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1"/>
      <border diagonalUp="0" diagonalDown="0">
        <left/>
        <right style="thin">
          <color rgb="FF4B053E"/>
        </right>
        <top style="hair">
          <color theme="0" tint="-0.499984740745262"/>
        </top>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justify" vertical="center" textRotation="0" wrapText="1" indent="0" justifyLastLine="0" shrinkToFit="0" readingOrder="1"/>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hair">
          <color theme="0" tint="-0.499984740745262"/>
        </top>
        <bottom style="hair">
          <color theme="0" tint="-0.499984740745262"/>
        </bottom>
        <vertical/>
        <horizontal/>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rgb="FF4B053E"/>
        </left>
        <right/>
        <top style="hair">
          <color theme="0" tint="-0.499984740745262"/>
        </top>
        <bottom style="hair">
          <color theme="0" tint="-0.499984740745262"/>
        </bottom>
        <vertical/>
        <horizontal/>
      </border>
      <protection locked="1" hidden="0"/>
    </dxf>
    <dxf>
      <border outline="0">
        <top style="hair">
          <color theme="0" tint="-0.499984740745262"/>
        </top>
      </border>
    </dxf>
    <dxf>
      <border outline="0">
        <top style="thin">
          <color rgb="FF620650"/>
        </top>
        <bottom style="thin">
          <color rgb="FF4B053E"/>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justify" vertical="center" textRotation="0" wrapText="1" indent="0" justifyLastLine="0" shrinkToFit="0" readingOrder="1"/>
      <protection locked="1" hidden="0"/>
    </dxf>
    <dxf>
      <border outline="0">
        <bottom style="hair">
          <color theme="0" tint="-0.499984740745262"/>
        </bottom>
      </border>
    </dxf>
    <dxf>
      <font>
        <b/>
        <i val="0"/>
        <strike val="0"/>
        <condense val="0"/>
        <extend val="0"/>
        <outline val="0"/>
        <shadow val="0"/>
        <u val="none"/>
        <vertAlign val="baseline"/>
        <sz val="10"/>
        <color theme="0"/>
        <name val="Arial"/>
        <scheme val="none"/>
      </font>
      <fill>
        <patternFill patternType="solid">
          <fgColor indexed="64"/>
          <bgColor rgb="FF86086E"/>
        </patternFill>
      </fill>
      <alignment horizontal="center" vertical="center" textRotation="0" wrapText="1" indent="0" justifyLastLine="0" shrinkToFit="0" readingOrder="1"/>
      <protection locked="1" hidden="0"/>
    </dxf>
    <dxf>
      <font>
        <b val="0"/>
        <i val="0"/>
        <strike val="0"/>
        <condense val="0"/>
        <extend val="0"/>
        <outline val="0"/>
        <shadow val="0"/>
        <u val="none"/>
        <vertAlign val="baseline"/>
        <sz val="11"/>
        <color theme="1"/>
        <name val="Arial"/>
        <scheme val="none"/>
      </font>
      <alignment horizontal="general" vertical="bottom" textRotation="0" wrapText="0" indent="0" justifyLastLine="0" shrinkToFit="0" readingOrder="0"/>
      <border diagonalUp="0" diagonalDown="0">
        <left/>
        <right/>
        <top style="hair">
          <color theme="0" tint="-0.14996795556505021"/>
        </top>
        <bottom style="hair">
          <color theme="0" tint="-0.14996795556505021"/>
        </bottom>
        <vertical/>
        <horizontal/>
      </border>
      <protection locked="1"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hair">
          <color theme="0" tint="-0.14993743705557422"/>
        </top>
        <bottom style="thin">
          <color theme="0" tint="-0.14981536301767021"/>
        </bottom>
        <vertical/>
        <horizontal/>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left/>
        <right/>
        <top style="hair">
          <color theme="0" tint="-0.14993743705557422"/>
        </top>
        <bottom style="thin">
          <color theme="0" tint="-0.1498458815271462"/>
        </bottom>
        <vertical/>
        <horizontal/>
      </border>
      <protection locked="1"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hair">
          <color theme="0" tint="-0.14993743705557422"/>
        </top>
        <bottom style="thin">
          <color theme="0" tint="-0.1498458815271462"/>
        </bottom>
        <vertical/>
        <horizontal/>
      </border>
      <protection locked="1"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hair">
          <color theme="0" tint="-0.14993743705557422"/>
        </top>
        <bottom style="thin">
          <color theme="0" tint="-0.1498458815271462"/>
        </bottom>
        <vertical/>
        <horizontal/>
      </border>
      <protection locked="1" hidden="0"/>
    </dxf>
    <dxf>
      <border outline="0">
        <top style="hair">
          <color theme="0" tint="-0.14996795556505021"/>
        </top>
        <bottom style="thin">
          <color theme="0" tint="-0.14981536301767021"/>
        </bottom>
      </border>
    </dxf>
    <dxf>
      <font>
        <b val="0"/>
        <i val="0"/>
        <strike val="0"/>
        <condense val="0"/>
        <extend val="0"/>
        <outline val="0"/>
        <shadow val="0"/>
        <u val="none"/>
        <vertAlign val="baseline"/>
        <sz val="11"/>
        <color theme="4" tint="-0.499984740745262"/>
        <name val="Arial"/>
        <scheme val="none"/>
      </font>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scheme val="none"/>
      </font>
      <numFmt numFmtId="19" formatCode="d/mm/yyyy"/>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scheme val="none"/>
      </font>
      <numFmt numFmtId="19" formatCode="d/mm/yyyy"/>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scheme val="none"/>
      </font>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1" tint="0.24994659260841701"/>
        <name val="Arial"/>
        <scheme val="none"/>
      </font>
      <alignment horizontal="center" vertical="center" textRotation="0" wrapText="1"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scheme val="none"/>
      </font>
      <alignment horizontal="center"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scheme val="none"/>
      </font>
      <alignment horizontal="left"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font>
        <b val="0"/>
        <i val="0"/>
        <strike val="0"/>
        <condense val="0"/>
        <extend val="0"/>
        <outline val="0"/>
        <shadow val="0"/>
        <u val="none"/>
        <vertAlign val="baseline"/>
        <sz val="11"/>
        <color theme="4" tint="-0.499984740745262"/>
        <name val="Arial"/>
        <scheme val="none"/>
      </font>
      <alignment horizontal="left" vertical="bottom" textRotation="0" wrapText="0" indent="0" justifyLastLine="0" shrinkToFit="0" readingOrder="0"/>
      <border diagonalUp="0" diagonalDown="0">
        <left/>
        <right/>
        <top style="hair">
          <color theme="0" tint="-0.24994659260841701"/>
        </top>
        <bottom style="hair">
          <color theme="0" tint="-0.24994659260841701"/>
        </bottom>
        <vertical/>
        <horizontal/>
      </border>
      <protection locked="0" hidden="0"/>
    </dxf>
    <dxf>
      <border outline="0">
        <top style="hair">
          <color theme="0" tint="-0.24994659260841701"/>
        </top>
      </border>
    </dxf>
    <dxf>
      <border outline="0">
        <top style="thin">
          <color theme="0" tint="-0.24994659260841701"/>
        </top>
        <bottom style="hair">
          <color theme="0" tint="-0.24994659260841701"/>
        </bottom>
      </border>
    </dxf>
    <dxf>
      <border outline="0">
        <bottom style="hair">
          <color theme="0" tint="-0.24994659260841701"/>
        </bottom>
      </border>
    </dxf>
    <dxf>
      <font>
        <b/>
        <i val="0"/>
        <strike val="0"/>
        <condense val="0"/>
        <extend val="0"/>
        <outline val="0"/>
        <shadow val="0"/>
        <u val="none"/>
        <vertAlign val="baseline"/>
        <sz val="11"/>
        <color theme="0"/>
        <name val="Arial"/>
        <scheme val="none"/>
      </font>
      <fill>
        <patternFill patternType="solid">
          <fgColor indexed="64"/>
          <bgColor rgb="FF86086E"/>
        </patternFill>
      </fill>
      <alignment horizontal="center" vertical="center" textRotation="0" wrapText="1" indent="0" justifyLastLine="0" shrinkToFit="0" readingOrder="0"/>
      <protection locked="1" hidden="0"/>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color theme="4" tint="-0.499984740745262"/>
      </font>
      <fill>
        <patternFill patternType="none">
          <bgColor auto="1"/>
        </patternFill>
      </fill>
    </dxf>
    <dxf>
      <font>
        <color theme="9"/>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u val="none"/>
        <color theme="4" tint="-0.499984740745262"/>
      </font>
    </dxf>
    <dxf>
      <font>
        <color theme="9" tint="-0.24994659260841701"/>
      </font>
    </dxf>
    <dxf>
      <font>
        <color rgb="FFCC9B00"/>
      </font>
    </dxf>
    <dxf>
      <font>
        <color rgb="FFFF0000"/>
      </font>
    </dxf>
    <dxf>
      <font>
        <color theme="0" tint="-0.24994659260841701"/>
      </font>
    </dxf>
    <dxf>
      <font>
        <strike/>
        <color theme="4" tint="-0.499984740745262"/>
      </font>
      <fill>
        <patternFill patternType="none">
          <bgColor auto="1"/>
        </patternFill>
      </fill>
    </dxf>
    <dxf>
      <font>
        <color theme="9"/>
      </font>
    </dxf>
    <dxf>
      <font>
        <color rgb="FFCC9B00"/>
      </font>
    </dxf>
    <dxf>
      <font>
        <b/>
        <color theme="1"/>
      </font>
      <border>
        <bottom style="thin">
          <color theme="8"/>
        </bottom>
        <vertical/>
        <horizontal/>
      </border>
    </dxf>
    <dxf>
      <font>
        <color theme="1"/>
      </font>
      <fill>
        <patternFill patternType="none">
          <bgColor auto="1"/>
        </patternFill>
      </fill>
      <border>
        <left style="thin">
          <color theme="8"/>
        </left>
        <right style="thin">
          <color theme="8"/>
        </right>
        <top style="thin">
          <color theme="8"/>
        </top>
        <bottom style="thin">
          <color theme="8"/>
        </bottom>
        <vertical/>
        <horizontal/>
      </border>
    </dxf>
    <dxf>
      <font>
        <b/>
        <color theme="1"/>
      </font>
      <border>
        <bottom style="thin">
          <color theme="7"/>
        </bottom>
        <vertical/>
        <horizontal/>
      </border>
    </dxf>
    <dxf>
      <font>
        <color theme="1"/>
      </font>
      <fill>
        <patternFill patternType="none">
          <bgColor auto="1"/>
        </patternFill>
      </fill>
      <border>
        <left style="thin">
          <color theme="7"/>
        </left>
        <right style="thin">
          <color theme="7"/>
        </right>
        <top style="thin">
          <color theme="7"/>
        </top>
        <bottom style="thin">
          <color theme="7"/>
        </bottom>
        <vertical/>
        <horizontal/>
      </border>
    </dxf>
    <dxf>
      <font>
        <color auto="1"/>
      </font>
    </dxf>
    <dxf>
      <font>
        <color auto="1"/>
      </font>
      <fill>
        <gradientFill degree="90">
          <stop position="0">
            <color rgb="FF264178"/>
          </stop>
          <stop position="1">
            <color rgb="FF101B32"/>
          </stop>
        </gradientFill>
      </fill>
      <border>
        <left style="thin">
          <color theme="0" tint="-0.34998626667073579"/>
        </left>
        <right style="thin">
          <color theme="0" tint="-0.34998626667073579"/>
        </right>
        <top style="thin">
          <color theme="0" tint="-0.34998626667073579"/>
        </top>
        <bottom style="thin">
          <color theme="0" tint="-0.34998626667073579"/>
        </bottom>
      </border>
    </dxf>
    <dxf>
      <font>
        <color auto="1"/>
      </font>
    </dxf>
    <dxf>
      <font>
        <color auto="1"/>
      </font>
      <fill>
        <gradientFill degree="90">
          <stop position="0">
            <color rgb="FF264178"/>
          </stop>
          <stop position="1">
            <color rgb="FF101B32"/>
          </stop>
        </gradientFill>
      </fill>
      <border>
        <left style="thin">
          <color theme="0" tint="-0.34998626667073579"/>
        </left>
        <right style="thin">
          <color theme="0" tint="-0.34998626667073579"/>
        </right>
        <top style="thin">
          <color theme="0" tint="-0.34998626667073579"/>
        </top>
        <bottom style="thin">
          <color theme="0" tint="-0.34998626667073579"/>
        </bottom>
      </border>
    </dxf>
    <dxf>
      <font>
        <color theme="0"/>
      </font>
      <fill>
        <gradientFill degree="90">
          <stop position="0">
            <color rgb="FF264178"/>
          </stop>
          <stop position="1">
            <color rgb="FF101B32"/>
          </stop>
        </gradientFill>
      </fill>
      <border>
        <left style="thin">
          <color theme="0" tint="-0.34998626667073579"/>
        </left>
        <right style="thin">
          <color theme="0" tint="-0.34998626667073579"/>
        </right>
        <top style="thin">
          <color theme="0" tint="-0.34998626667073579"/>
        </top>
        <bottom style="thin">
          <color theme="0" tint="-0.34998626667073579"/>
        </bottom>
      </border>
    </dxf>
    <dxf>
      <font>
        <b/>
        <color theme="1"/>
      </font>
      <border>
        <bottom style="thin">
          <color theme="7"/>
        </bottom>
        <vertical/>
        <horizontal/>
      </border>
    </dxf>
    <dxf>
      <font>
        <color theme="0"/>
      </font>
      <fill>
        <patternFill>
          <bgColor rgb="FF101B32"/>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color theme="1"/>
      </font>
      <border>
        <bottom style="thin">
          <color theme="6"/>
        </bottom>
        <vertical/>
        <horizontal/>
      </border>
    </dxf>
    <dxf>
      <font>
        <color theme="1"/>
      </font>
      <border>
        <left style="thin">
          <color theme="6"/>
        </left>
        <right style="thin">
          <color theme="6"/>
        </right>
        <top style="thin">
          <color theme="6"/>
        </top>
        <bottom style="thin">
          <color theme="6"/>
        </bottom>
        <vertical/>
        <horizontal/>
      </border>
    </dxf>
    <dxf>
      <fill>
        <patternFill patternType="none">
          <fgColor auto="1"/>
          <bgColor auto="1"/>
        </patternFill>
      </fill>
      <border>
        <left style="thin">
          <color auto="1"/>
        </left>
        <right style="thin">
          <color auto="1"/>
        </right>
        <top style="thin">
          <color auto="1"/>
        </top>
        <bottom style="thin">
          <color auto="1"/>
        </bottom>
      </border>
    </dxf>
    <dxf>
      <fill>
        <patternFill patternType="none">
          <bgColor auto="1"/>
        </patternFill>
      </fill>
    </dxf>
  </dxfs>
  <tableStyles count="10" defaultTableStyle="TableStyleMedium2" defaultPivotStyle="PivotStyleLight16">
    <tableStyle name="Estilo de segmentación de datos 1" pivot="0" table="0" count="1">
      <tableStyleElement type="wholeTable" dxfId="701"/>
    </tableStyle>
    <tableStyle name="Estilo de segmentación de datos 2" pivot="0" table="0" count="1">
      <tableStyleElement type="wholeTable" dxfId="700"/>
    </tableStyle>
    <tableStyle name="Estilo de segmentación de datos 3" pivot="0" table="0" count="1"/>
    <tableStyle name="EstiloPersonalizado" pivot="0" table="0" count="10">
      <tableStyleElement type="wholeTable" dxfId="699"/>
      <tableStyleElement type="headerRow" dxfId="698"/>
    </tableStyle>
    <tableStyle name="New" pivot="0" table="0" count="10">
      <tableStyleElement type="wholeTable" dxfId="697"/>
      <tableStyleElement type="headerRow" dxfId="696"/>
    </tableStyle>
    <tableStyle name="New2" pivot="0" table="0" count="3">
      <tableStyleElement type="wholeTable" dxfId="695"/>
    </tableStyle>
    <tableStyle name="New3" pivot="0" table="0" count="4">
      <tableStyleElement type="wholeTable" dxfId="694"/>
      <tableStyleElement type="headerRow" dxfId="693"/>
    </tableStyle>
    <tableStyle name="New4" pivot="0" table="0" count="4">
      <tableStyleElement type="wholeTable" dxfId="692"/>
      <tableStyleElement type="headerRow" dxfId="691"/>
    </tableStyle>
    <tableStyle name="SlicerStyleLight4 2" pivot="0" table="0" count="10">
      <tableStyleElement type="wholeTable" dxfId="690"/>
      <tableStyleElement type="headerRow" dxfId="689"/>
    </tableStyle>
    <tableStyle name="SlicerStyleLight5 2" pivot="0" table="0" count="10">
      <tableStyleElement type="wholeTable" dxfId="688"/>
      <tableStyleElement type="headerRow" dxfId="687"/>
    </tableStyle>
  </tableStyles>
  <colors>
    <mruColors>
      <color rgb="FFFFCCFF"/>
      <color rgb="FFF9A9EA"/>
      <color rgb="FFF789E2"/>
      <color rgb="FFFEF0FB"/>
      <color rgb="FFEEEAF6"/>
      <color rgb="FFE7E1F3"/>
      <color rgb="FFDCD3ED"/>
      <color rgb="FFFDE7F9"/>
      <color rgb="FF2B0323"/>
      <color rgb="FF4F0541"/>
    </mruColors>
  </colors>
  <extLst>
    <ext xmlns:x14="http://schemas.microsoft.com/office/spreadsheetml/2009/9/main" uri="{46F421CA-312F-682f-3DD2-61675219B42D}">
      <x14:dxfs count="39">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none">
              <fgColor indexed="64"/>
              <bgColor auto="1"/>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92D05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theme="0"/>
          </font>
          <fill>
            <patternFill>
              <bgColor rgb="FF6188CD"/>
            </patternFill>
          </fill>
          <border>
            <left style="thin">
              <color theme="4" tint="-0.24994659260841701"/>
            </left>
            <right style="thin">
              <color theme="4" tint="-0.24994659260841701"/>
            </right>
            <top style="thin">
              <color theme="4" tint="-0.24994659260841701"/>
            </top>
            <bottom style="thin">
              <color theme="4" tint="-0.24994659260841701"/>
            </bottom>
          </border>
        </dxf>
        <dxf>
          <fill>
            <patternFill>
              <bgColor theme="0" tint="-0.14996795556505021"/>
            </patternFill>
          </fill>
          <border>
            <left style="thin">
              <color auto="1"/>
            </left>
            <right style="thin">
              <color auto="1"/>
            </right>
            <top style="thin">
              <color auto="1"/>
            </top>
            <bottom style="thin">
              <color auto="1"/>
            </bottom>
          </border>
        </dxf>
        <dxf>
          <font>
            <color auto="1"/>
          </font>
          <fill>
            <patternFill>
              <bgColor theme="0" tint="-4.9989318521683403E-2"/>
            </patternFill>
          </fill>
          <border>
            <left style="thin">
              <color auto="1"/>
            </left>
            <right style="thin">
              <color auto="1"/>
            </right>
            <top style="thin">
              <color auto="1"/>
            </top>
            <bottom style="thin">
              <color auto="1"/>
            </bottom>
          </border>
        </dxf>
        <dxf>
          <font>
            <color theme="0"/>
          </font>
          <fill>
            <patternFill>
              <bgColor rgb="FF6188CD"/>
            </patternFill>
          </fill>
          <border>
            <left style="thin">
              <color theme="4" tint="-0.24994659260841701"/>
            </left>
            <right style="thin">
              <color theme="4" tint="-0.24994659260841701"/>
            </right>
            <top style="thin">
              <color theme="4" tint="-0.24994659260841701"/>
            </top>
            <bottom style="thin">
              <color theme="4" tint="-0.24994659260841701"/>
            </bottom>
          </border>
        </dxf>
        <dxf>
          <font>
            <color auto="1"/>
          </font>
          <fill>
            <patternFill>
              <bgColor theme="0" tint="-4.9989318521683403E-2"/>
            </patternFill>
          </fill>
          <border>
            <left style="thin">
              <color auto="1"/>
            </left>
            <right style="thin">
              <color auto="1"/>
            </right>
            <top style="thin">
              <color auto="1"/>
            </top>
            <bottom style="thin">
              <color auto="1"/>
            </bottom>
          </border>
        </dxf>
        <dxf>
          <font>
            <color theme="0"/>
          </font>
          <fill>
            <patternFill>
              <bgColor rgb="FF6188CD"/>
            </patternFill>
          </fill>
          <border>
            <left style="thin">
              <color theme="4" tint="-0.24994659260841701"/>
            </left>
            <right style="thin">
              <color theme="4" tint="-0.24994659260841701"/>
            </right>
            <top style="thin">
              <color theme="4" tint="-0.24994659260841701"/>
            </top>
            <bottom style="thin">
              <color theme="4" tint="-0.24994659260841701"/>
            </bottom>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6" tint="0.79998168889431442"/>
              <bgColor theme="6"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6" tint="0.59999389629810485"/>
              <bgColor theme="6"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rgb="FF66FF99"/>
            </patternFill>
          </fill>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Estilo de segmentación de datos 3">
          <x14:slicerStyleElements>
            <x14:slicerStyleElement type="unselectedItemWithData" dxfId="38"/>
          </x14:slicerStyleElements>
        </x14:slicerStyle>
        <x14:slicerStyle name="EstiloPersonalizado">
          <x14:slicerStyleElements>
            <x14:slicerStyleElement type="unselectedItemWithData" dxfId="37"/>
            <x14:slicerStyleElement type="unselectedItemWithNoData" dxfId="36"/>
            <x14:slicerStyleElement type="selectedItemWithData" dxfId="35"/>
            <x14:slicerStyleElement type="selectedItemWithNoData" dxfId="34"/>
            <x14:slicerStyleElement type="hoveredUnselectedItemWithData" dxfId="33"/>
            <x14:slicerStyleElement type="hoveredSelectedItemWithData" dxfId="32"/>
            <x14:slicerStyleElement type="hoveredUnselectedItemWithNoData" dxfId="31"/>
            <x14:slicerStyleElement type="hoveredSelectedItemWithNoData" dxfId="30"/>
          </x14:slicerStyleElements>
        </x14:slicerStyle>
        <x14:slicerStyle name="New">
          <x14:slicerStyleElements>
            <x14:slicerStyleElement type="unselectedItemWithData" dxfId="29"/>
            <x14:slicerStyleElement type="unselectedItemWithNoData" dxfId="28"/>
            <x14:slicerStyleElement type="selectedItemWithData" dxfId="27"/>
            <x14:slicerStyleElement type="selectedItemWithNoData" dxfId="26"/>
            <x14:slicerStyleElement type="hoveredUnselectedItemWithData" dxfId="25"/>
            <x14:slicerStyleElement type="hoveredSelectedItemWithData" dxfId="24"/>
            <x14:slicerStyleElement type="hoveredUnselectedItemWithNoData" dxfId="23"/>
            <x14:slicerStyleElement type="hoveredSelectedItemWithNoData" dxfId="22"/>
          </x14:slicerStyleElements>
        </x14:slicerStyle>
        <x14:slicerStyle name="New2">
          <x14:slicerStyleElements>
            <x14:slicerStyleElement type="selectedItemWithData" dxfId="21"/>
            <x14:slicerStyleElement type="selectedItemWithNoData" dxfId="20"/>
          </x14:slicerStyleElements>
        </x14:slicerStyle>
        <x14:slicerStyle name="New3">
          <x14:slicerStyleElements>
            <x14:slicerStyleElement type="selectedItemWithData" dxfId="19"/>
            <x14:slicerStyleElement type="selectedItemWithNoData" dxfId="18"/>
          </x14:slicerStyleElements>
        </x14:slicerStyle>
        <x14:slicerStyle name="New4">
          <x14:slicerStyleElements>
            <x14:slicerStyleElement type="unselectedItemWithData" dxfId="17"/>
            <x14:slicerStyleElement type="selectedItemWithData" dxfId="16"/>
          </x14:slicerStyleElements>
        </x14:slicerStyle>
        <x14:slicerStyle name="SlicerStyleLight4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07/relationships/slicerCache" Target="slicerCaches/slicerCache2.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2.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Ex3.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r>
              <a:rPr lang="es-CO" b="1">
                <a:latin typeface="Arial" panose="020B0604020202020204" pitchFamily="34" charset="0"/>
                <a:cs typeface="Arial" panose="020B0604020202020204" pitchFamily="34" charset="0"/>
              </a:rPr>
              <a:t>DESEMPEÑO INDICADOR COMPUESTO</a:t>
            </a:r>
          </a:p>
        </c:rich>
      </c:tx>
      <c:layout>
        <c:manualLayout>
          <c:xMode val="edge"/>
          <c:yMode val="edge"/>
          <c:x val="0.3632683719029962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endParaRPr lang="es-CO"/>
        </a:p>
      </c:txPr>
    </c:title>
    <c:autoTitleDeleted val="0"/>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1'!$L$27</c:f>
              <c:strCache>
                <c:ptCount val="1"/>
                <c:pt idx="0">
                  <c:v>X</c:v>
                </c:pt>
              </c:strCache>
            </c:strRef>
          </c:tx>
          <c:spPr>
            <a:ln w="47625" cap="rnd" cmpd="sng" algn="ctr">
              <a:gradFill flip="none" rotWithShape="1">
                <a:gsLst>
                  <a:gs pos="100000">
                    <a:srgbClr val="E00EB8"/>
                  </a:gs>
                  <a:gs pos="20000">
                    <a:srgbClr val="7030A0"/>
                  </a:gs>
                </a:gsLst>
                <a:lin ang="5400000" scaled="1"/>
                <a:tileRect/>
              </a:gradFill>
              <a:prstDash val="solid"/>
              <a:round/>
            </a:ln>
            <a:effectLst>
              <a:outerShdw blurRad="50800" dist="38100" dir="8100000" algn="tr" rotWithShape="0">
                <a:prstClr val="black">
                  <a:alpha val="40000"/>
                </a:prstClr>
              </a:outerShdw>
            </a:effectLst>
          </c:spPr>
          <c:marker>
            <c:symbol val="circle"/>
            <c:size val="7"/>
            <c:spPr>
              <a:solidFill>
                <a:schemeClr val="lt1"/>
              </a:solidFill>
              <a:ln w="9525" cap="flat" cmpd="sng" algn="ctr">
                <a:solidFill>
                  <a:srgbClr val="4172AD"/>
                </a:solidFill>
                <a:prstDash val="solid"/>
                <a:round/>
              </a:ln>
              <a:effectLst>
                <a:outerShdw blurRad="50800" dist="38100" dir="8100000" algn="tr" rotWithShape="0">
                  <a:prstClr val="black">
                    <a:alpha val="40000"/>
                  </a:prstClr>
                </a:outerShdw>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1'!$B$28:$B$37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1'!$L$28:$L$37</c:f>
              <c:numCache>
                <c:formatCode>0%</c:formatCode>
                <c:ptCount val="10"/>
                <c:pt idx="0">
                  <c:v>1</c:v>
                </c:pt>
                <c:pt idx="1">
                  <c:v>0.99730000000000008</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5-2B68-4DF7-8C58-DE972977B4B8}"/>
            </c:ext>
          </c:extLst>
        </c:ser>
        <c:ser>
          <c:idx val="2"/>
          <c:order val="1"/>
          <c:spPr>
            <a:ln w="34925" cap="rnd" cmpd="sng" algn="ctr">
              <a:gradFill flip="none" rotWithShape="1">
                <a:gsLst>
                  <a:gs pos="0">
                    <a:srgbClr val="B48900"/>
                  </a:gs>
                  <a:gs pos="25000">
                    <a:srgbClr val="FFEFBD"/>
                  </a:gs>
                  <a:gs pos="75000">
                    <a:srgbClr val="FFEFBD"/>
                  </a:gs>
                  <a:gs pos="50000">
                    <a:srgbClr val="B48900"/>
                  </a:gs>
                  <a:gs pos="100000">
                    <a:srgbClr val="B48900"/>
                  </a:gs>
                </a:gsLst>
                <a:lin ang="10800000" scaled="1"/>
                <a:tileRect/>
              </a:gradFill>
              <a:prstDash val="solid"/>
              <a:round/>
            </a:ln>
            <a:effectLst/>
          </c:spPr>
          <c:marker>
            <c:symbol val="none"/>
          </c:marker>
          <c:cat>
            <c:strRef>
              <c:f>'Ficha IC 1'!$B$28:$B$37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1'!$K$28:$K$37</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7-2B68-4DF7-8C58-DE972977B4B8}"/>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spPr>
        <a:noFill/>
        <a:ln w="25400">
          <a:noFill/>
        </a:ln>
        <a:effectLst/>
      </c:spPr>
    </c:plotArea>
    <c:legend>
      <c:legendPos val="r"/>
      <c:layout>
        <c:manualLayout>
          <c:xMode val="edge"/>
          <c:yMode val="edge"/>
          <c:x val="0.34969163337341458"/>
          <c:y val="0.9418953825023606"/>
          <c:w val="0.43122546277933271"/>
          <c:h val="5.8104731741895163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pie3DChart>
        <c:varyColors val="1"/>
        <c:ser>
          <c:idx val="0"/>
          <c:order val="0"/>
          <c:tx>
            <c:strRef>
              <c:f>'Ficha IC 4'!$L$21</c:f>
              <c:strCache>
                <c:ptCount val="1"/>
                <c:pt idx="0">
                  <c:v>P% ES</c:v>
                </c:pt>
              </c:strCache>
            </c:strRef>
          </c:tx>
          <c:dPt>
            <c:idx val="0"/>
            <c:bubble3D val="0"/>
            <c:spPr>
              <a:solidFill>
                <a:srgbClr val="7030A0"/>
              </a:solidFill>
              <a:ln w="25400">
                <a:noFill/>
              </a:ln>
              <a:effectLst/>
              <a:sp3d/>
            </c:spPr>
            <c:extLst>
              <c:ext xmlns:c16="http://schemas.microsoft.com/office/drawing/2014/chart" uri="{C3380CC4-5D6E-409C-BE32-E72D297353CC}">
                <c16:uniqueId val="{00000001-0671-4201-B71B-8C5EBBC21680}"/>
              </c:ext>
            </c:extLst>
          </c:dPt>
          <c:dPt>
            <c:idx val="1"/>
            <c:bubble3D val="0"/>
            <c:spPr>
              <a:solidFill>
                <a:srgbClr val="9E5ECE"/>
              </a:solidFill>
              <a:ln w="25400">
                <a:solidFill>
                  <a:schemeClr val="lt1"/>
                </a:solidFill>
              </a:ln>
              <a:effectLst/>
              <a:sp3d contourW="25400">
                <a:contourClr>
                  <a:schemeClr val="lt1"/>
                </a:contourClr>
              </a:sp3d>
            </c:spPr>
            <c:extLst>
              <c:ext xmlns:c16="http://schemas.microsoft.com/office/drawing/2014/chart" uri="{C3380CC4-5D6E-409C-BE32-E72D297353CC}">
                <c16:uniqueId val="{00000003-0671-4201-B71B-8C5EBBC21680}"/>
              </c:ext>
            </c:extLst>
          </c:dPt>
          <c:dPt>
            <c:idx val="2"/>
            <c:bubble3D val="0"/>
            <c:spPr>
              <a:solidFill>
                <a:srgbClr val="C59EE2"/>
              </a:solidFill>
              <a:ln w="25400">
                <a:solidFill>
                  <a:schemeClr val="lt1"/>
                </a:solidFill>
              </a:ln>
              <a:effectLst/>
              <a:sp3d contourW="25400">
                <a:contourClr>
                  <a:schemeClr val="lt1"/>
                </a:contourClr>
              </a:sp3d>
            </c:spPr>
            <c:extLst>
              <c:ext xmlns:c16="http://schemas.microsoft.com/office/drawing/2014/chart" uri="{C3380CC4-5D6E-409C-BE32-E72D297353CC}">
                <c16:uniqueId val="{00000005-0671-4201-B71B-8C5EBBC21680}"/>
              </c:ext>
            </c:extLst>
          </c:dPt>
          <c:dPt>
            <c:idx val="3"/>
            <c:bubble3D val="0"/>
            <c:spPr>
              <a:solidFill>
                <a:srgbClr val="EADCF4"/>
              </a:solidFill>
              <a:ln w="25400">
                <a:solidFill>
                  <a:schemeClr val="lt1"/>
                </a:solidFill>
              </a:ln>
              <a:effectLst/>
              <a:sp3d contourW="25400">
                <a:contourClr>
                  <a:schemeClr val="lt1"/>
                </a:contourClr>
              </a:sp3d>
            </c:spPr>
            <c:extLst>
              <c:ext xmlns:c16="http://schemas.microsoft.com/office/drawing/2014/chart" uri="{C3380CC4-5D6E-409C-BE32-E72D297353CC}">
                <c16:uniqueId val="{00000008-0671-4201-B71B-8C5EBBC21680}"/>
              </c:ext>
            </c:extLst>
          </c:dPt>
          <c:dLbls>
            <c:dLbl>
              <c:idx val="0"/>
              <c:layout>
                <c:manualLayout>
                  <c:x val="8.3146325459317588E-3"/>
                  <c:y val="-0.19744677748614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1-4201-B71B-8C5EBBC21680}"/>
                </c:ext>
              </c:extLst>
            </c:dLbl>
            <c:dLbl>
              <c:idx val="1"/>
              <c:layout>
                <c:manualLayout>
                  <c:x val="7.6125401780900187E-2"/>
                  <c:y val="-8.8287448801485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1-4201-B71B-8C5EBBC21680}"/>
                </c:ext>
              </c:extLst>
            </c:dLbl>
            <c:dLbl>
              <c:idx val="2"/>
              <c:layout>
                <c:manualLayout>
                  <c:x val="-0.10635991711666394"/>
                  <c:y val="5.4375670990067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1-4201-B71B-8C5EBBC21680}"/>
                </c:ext>
              </c:extLst>
            </c:dLbl>
            <c:dLbl>
              <c:idx val="3"/>
              <c:layout>
                <c:manualLayout>
                  <c:x val="-5.6546863386716044E-2"/>
                  <c:y val="-7.7124741700585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1-4201-B71B-8C5EBBC216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4'!$B$22,'Ficha IC 4'!$B$25,'Ficha IC 4'!$B$26,'Ficha IC 4'!$B$27)</c:f>
              <c:strCache>
                <c:ptCount val="4"/>
                <c:pt idx="0">
                  <c:v>ES_10</c:v>
                </c:pt>
                <c:pt idx="1">
                  <c:v>ES_11</c:v>
                </c:pt>
                <c:pt idx="2">
                  <c:v>ES_12</c:v>
                </c:pt>
                <c:pt idx="3">
                  <c:v>ES_13</c:v>
                </c:pt>
              </c:strCache>
            </c:strRef>
          </c:cat>
          <c:val>
            <c:numRef>
              <c:f>('Ficha IC 4'!$L$22,'Ficha IC 4'!$L$25,'Ficha IC 4'!$L$26,'Ficha IC 4'!$L$27)</c:f>
              <c:numCache>
                <c:formatCode>0.0%</c:formatCode>
                <c:ptCount val="4"/>
                <c:pt idx="0">
                  <c:v>0.3</c:v>
                </c:pt>
                <c:pt idx="1">
                  <c:v>0.26</c:v>
                </c:pt>
                <c:pt idx="2">
                  <c:v>0.24</c:v>
                </c:pt>
                <c:pt idx="3">
                  <c:v>0.2</c:v>
                </c:pt>
              </c:numCache>
            </c:numRef>
          </c:val>
          <c:extLst>
            <c:ext xmlns:c16="http://schemas.microsoft.com/office/drawing/2014/chart" uri="{C3380CC4-5D6E-409C-BE32-E72D297353CC}">
              <c16:uniqueId val="{00000006-0671-4201-B71B-8C5EBBC21680}"/>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lineChart>
        <c:grouping val="standard"/>
        <c:varyColors val="0"/>
        <c:ser>
          <c:idx val="1"/>
          <c:order val="0"/>
          <c:tx>
            <c:strRef>
              <c:f>'Ficha IC 4'!$J$28</c:f>
              <c:strCache>
                <c:ptCount val="1"/>
                <c:pt idx="0">
                  <c:v>ES_10</c:v>
                </c:pt>
              </c:strCache>
            </c:strRef>
          </c:tx>
          <c:spPr>
            <a:ln w="28575" cap="rnd">
              <a:solidFill>
                <a:schemeClr val="accent2"/>
              </a:solidFill>
              <a:round/>
            </a:ln>
            <a:effectLst/>
          </c:spPr>
          <c:marker>
            <c:symbol val="none"/>
          </c:marker>
          <c:cat>
            <c:strRef>
              <c:f>'Ficha IC 4'!$B$29:$B$38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4'!$J$29:$J$38</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C73E-4431-8C4B-D5A05DFF5FDE}"/>
            </c:ext>
          </c:extLst>
        </c:ser>
        <c:ser>
          <c:idx val="0"/>
          <c:order val="1"/>
          <c:tx>
            <c:strRef>
              <c:f>'Ficha IC 4'!$K$28</c:f>
              <c:strCache>
                <c:ptCount val="1"/>
                <c:pt idx="0">
                  <c:v>ES_11</c:v>
                </c:pt>
              </c:strCache>
            </c:strRef>
          </c:tx>
          <c:spPr>
            <a:ln w="28575" cap="rnd">
              <a:solidFill>
                <a:schemeClr val="accent1"/>
              </a:solidFill>
              <a:round/>
            </a:ln>
            <a:effectLst/>
          </c:spPr>
          <c:marker>
            <c:symbol val="none"/>
          </c:marker>
          <c:cat>
            <c:strRef>
              <c:f>'Ficha IC 4'!$B$29:$B$38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4'!$K$29:$K$38</c:f>
              <c:numCache>
                <c:formatCode>0%</c:formatCode>
                <c:ptCount val="10"/>
                <c:pt idx="0">
                  <c:v>0</c:v>
                </c:pt>
                <c:pt idx="1">
                  <c:v>0</c:v>
                </c:pt>
                <c:pt idx="2">
                  <c:v>0</c:v>
                </c:pt>
                <c:pt idx="3">
                  <c:v>1</c:v>
                </c:pt>
                <c:pt idx="4">
                  <c:v>1.0053571428571428</c:v>
                </c:pt>
                <c:pt idx="5">
                  <c:v>1</c:v>
                </c:pt>
                <c:pt idx="6">
                  <c:v>1</c:v>
                </c:pt>
                <c:pt idx="7">
                  <c:v>1.3816666666666666</c:v>
                </c:pt>
                <c:pt idx="8">
                  <c:v>1.0900000000000001</c:v>
                </c:pt>
                <c:pt idx="9">
                  <c:v>1</c:v>
                </c:pt>
              </c:numCache>
            </c:numRef>
          </c:val>
          <c:smooth val="0"/>
          <c:extLst>
            <c:ext xmlns:c16="http://schemas.microsoft.com/office/drawing/2014/chart" uri="{C3380CC4-5D6E-409C-BE32-E72D297353CC}">
              <c16:uniqueId val="{00000004-C73E-4431-8C4B-D5A05DFF5FDE}"/>
            </c:ext>
          </c:extLst>
        </c:ser>
        <c:ser>
          <c:idx val="2"/>
          <c:order val="2"/>
          <c:tx>
            <c:strRef>
              <c:f>'Ficha IC 4'!$L$28</c:f>
              <c:strCache>
                <c:ptCount val="1"/>
                <c:pt idx="0">
                  <c:v>ES_12</c:v>
                </c:pt>
              </c:strCache>
            </c:strRef>
          </c:tx>
          <c:spPr>
            <a:ln w="28575" cap="rnd">
              <a:solidFill>
                <a:schemeClr val="accent3"/>
              </a:solidFill>
              <a:round/>
            </a:ln>
            <a:effectLst/>
          </c:spPr>
          <c:marker>
            <c:symbol val="none"/>
          </c:marker>
          <c:cat>
            <c:strRef>
              <c:f>'Ficha IC 4'!$B$29:$B$38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4'!$L$29:$L$38</c:f>
              <c:numCache>
                <c:formatCode>0%</c:formatCode>
                <c:ptCount val="10"/>
                <c:pt idx="0">
                  <c:v>1</c:v>
                </c:pt>
                <c:pt idx="1">
                  <c:v>1</c:v>
                </c:pt>
                <c:pt idx="2">
                  <c:v>0</c:v>
                </c:pt>
                <c:pt idx="3">
                  <c:v>0</c:v>
                </c:pt>
                <c:pt idx="4">
                  <c:v>1.04</c:v>
                </c:pt>
                <c:pt idx="5">
                  <c:v>1</c:v>
                </c:pt>
                <c:pt idx="6">
                  <c:v>1.4666666666666666</c:v>
                </c:pt>
                <c:pt idx="7">
                  <c:v>4.9333333333333336</c:v>
                </c:pt>
                <c:pt idx="8">
                  <c:v>1.3692307692307693</c:v>
                </c:pt>
                <c:pt idx="9">
                  <c:v>1</c:v>
                </c:pt>
              </c:numCache>
            </c:numRef>
          </c:val>
          <c:smooth val="0"/>
          <c:extLst>
            <c:ext xmlns:c16="http://schemas.microsoft.com/office/drawing/2014/chart" uri="{C3380CC4-5D6E-409C-BE32-E72D297353CC}">
              <c16:uniqueId val="{00000005-C73E-4431-8C4B-D5A05DFF5FDE}"/>
            </c:ext>
          </c:extLst>
        </c:ser>
        <c:ser>
          <c:idx val="3"/>
          <c:order val="3"/>
          <c:tx>
            <c:strRef>
              <c:f>'Ficha IC 4'!$M$28</c:f>
              <c:strCache>
                <c:ptCount val="1"/>
                <c:pt idx="0">
                  <c:v>ES_13</c:v>
                </c:pt>
              </c:strCache>
            </c:strRef>
          </c:tx>
          <c:spPr>
            <a:ln w="28575" cap="rnd">
              <a:solidFill>
                <a:schemeClr val="accent4"/>
              </a:solidFill>
              <a:round/>
            </a:ln>
            <a:effectLst/>
          </c:spPr>
          <c:marker>
            <c:symbol val="none"/>
          </c:marker>
          <c:cat>
            <c:strRef>
              <c:f>'Ficha IC 4'!$B$29:$B$38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4'!$M$29:$M$38</c:f>
              <c:numCache>
                <c:formatCode>0%</c:formatCode>
                <c:ptCount val="10"/>
                <c:pt idx="0">
                  <c:v>0.89898989898989901</c:v>
                </c:pt>
                <c:pt idx="1">
                  <c:v>1</c:v>
                </c:pt>
                <c:pt idx="2">
                  <c:v>0</c:v>
                </c:pt>
                <c:pt idx="3">
                  <c:v>0.27586206896551724</c:v>
                </c:pt>
                <c:pt idx="4">
                  <c:v>1.6497005988023952</c:v>
                </c:pt>
                <c:pt idx="5">
                  <c:v>0.99846153846153851</c:v>
                </c:pt>
                <c:pt idx="6">
                  <c:v>1</c:v>
                </c:pt>
                <c:pt idx="7">
                  <c:v>1.2984496124031009</c:v>
                </c:pt>
                <c:pt idx="8">
                  <c:v>0.82738095238095233</c:v>
                </c:pt>
                <c:pt idx="9">
                  <c:v>1</c:v>
                </c:pt>
              </c:numCache>
            </c:numRef>
          </c:val>
          <c:smooth val="0"/>
          <c:extLst>
            <c:ext xmlns:c16="http://schemas.microsoft.com/office/drawing/2014/chart" uri="{C3380CC4-5D6E-409C-BE32-E72D297353CC}">
              <c16:uniqueId val="{00000006-C73E-4431-8C4B-D5A05DFF5FDE}"/>
            </c:ext>
          </c:extLst>
        </c:ser>
        <c:dLbls>
          <c:showLegendKey val="0"/>
          <c:showVal val="0"/>
          <c:showCatName val="0"/>
          <c:showSerName val="0"/>
          <c:showPercent val="0"/>
          <c:showBubbleSize val="0"/>
        </c:dLbls>
        <c:smooth val="0"/>
        <c:axId val="949992456"/>
        <c:axId val="949999344"/>
      </c:line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s-CO"/>
        </a:p>
      </c:txPr>
    </c:title>
    <c:autoTitleDeleted val="0"/>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5'!$O$28</c:f>
              <c:strCache>
                <c:ptCount val="1"/>
                <c:pt idx="0">
                  <c:v>X</c:v>
                </c:pt>
              </c:strCache>
            </c:strRef>
          </c:tx>
          <c:spPr>
            <a:ln w="47625" cap="rnd" cmpd="sng" algn="ctr">
              <a:gradFill flip="none" rotWithShape="1">
                <a:gsLst>
                  <a:gs pos="100000">
                    <a:srgbClr val="FFFF00"/>
                  </a:gs>
                  <a:gs pos="53000">
                    <a:srgbClr val="FFC000"/>
                  </a:gs>
                </a:gsLst>
                <a:lin ang="5400000" scaled="1"/>
                <a:tileRect/>
              </a:gradFill>
              <a:prstDash val="solid"/>
              <a:round/>
            </a:ln>
            <a:effectLst>
              <a:outerShdw blurRad="50800" dist="38100" dir="8100000" algn="tr" rotWithShape="0">
                <a:prstClr val="black">
                  <a:alpha val="40000"/>
                </a:prstClr>
              </a:outerShdw>
            </a:effectLst>
          </c:spPr>
          <c:marker>
            <c:symbol val="circle"/>
            <c:size val="7"/>
            <c:spPr>
              <a:solidFill>
                <a:schemeClr val="lt1"/>
              </a:solidFill>
              <a:ln w="9525" cap="flat" cmpd="sng" algn="ctr">
                <a:solidFill>
                  <a:srgbClr val="4172AD"/>
                </a:solidFill>
                <a:prstDash val="solid"/>
                <a:round/>
              </a:ln>
              <a:effectLst>
                <a:outerShdw blurRad="50800" dist="38100" dir="8100000" algn="tr" rotWithShape="0">
                  <a:prstClr val="black">
                    <a:alpha val="40000"/>
                  </a:prstClr>
                </a:outerShdw>
              </a:effectLst>
            </c:spPr>
          </c:marker>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5'!$B$29:$B$37</c:f>
              <c:strCache>
                <c:ptCount val="9"/>
                <c:pt idx="0">
                  <c:v>Jul-Sept 20</c:v>
                </c:pt>
                <c:pt idx="1">
                  <c:v>Oct-Dic 20</c:v>
                </c:pt>
                <c:pt idx="2">
                  <c:v>Ene-Mar 21</c:v>
                </c:pt>
                <c:pt idx="3">
                  <c:v>Abr-Jun 21</c:v>
                </c:pt>
                <c:pt idx="4">
                  <c:v>Jul-Sept 21</c:v>
                </c:pt>
                <c:pt idx="5">
                  <c:v>Oct-Dic 21</c:v>
                </c:pt>
                <c:pt idx="6">
                  <c:v>Ene-Mar 22</c:v>
                </c:pt>
                <c:pt idx="7">
                  <c:v>Abr-Jun 22</c:v>
                </c:pt>
                <c:pt idx="8">
                  <c:v>Jul-Sept 22</c:v>
                </c:pt>
              </c:strCache>
            </c:strRef>
          </c:cat>
          <c:val>
            <c:numRef>
              <c:f>'Ficha IC 5'!$O$29:$O$38</c:f>
              <c:numCache>
                <c:formatCode>0%</c:formatCode>
                <c:ptCount val="10"/>
                <c:pt idx="0">
                  <c:v>0.77666666666666662</c:v>
                </c:pt>
                <c:pt idx="1">
                  <c:v>0.76249999999999996</c:v>
                </c:pt>
                <c:pt idx="2">
                  <c:v>1.594642857142857</c:v>
                </c:pt>
                <c:pt idx="3">
                  <c:v>0.81972620967741938</c:v>
                </c:pt>
                <c:pt idx="4">
                  <c:v>0.94677249789739282</c:v>
                </c:pt>
                <c:pt idx="5">
                  <c:v>0.93874999999999997</c:v>
                </c:pt>
                <c:pt idx="6">
                  <c:v>0.8211940298507463</c:v>
                </c:pt>
                <c:pt idx="7">
                  <c:v>0.85305882352941165</c:v>
                </c:pt>
                <c:pt idx="8">
                  <c:v>0.86519999999999997</c:v>
                </c:pt>
                <c:pt idx="9">
                  <c:v>0.91</c:v>
                </c:pt>
              </c:numCache>
            </c:numRef>
          </c:val>
          <c:smooth val="0"/>
          <c:extLst>
            <c:ext xmlns:c16="http://schemas.microsoft.com/office/drawing/2014/chart" uri="{C3380CC4-5D6E-409C-BE32-E72D297353CC}">
              <c16:uniqueId val="{00000000-787E-4633-AA84-E173C222E528}"/>
            </c:ext>
          </c:extLst>
        </c:ser>
        <c:ser>
          <c:idx val="2"/>
          <c:order val="1"/>
          <c:spPr>
            <a:ln w="34925" cap="rnd" cmpd="sng" algn="ctr">
              <a:gradFill flip="none" rotWithShape="1">
                <a:gsLst>
                  <a:gs pos="0">
                    <a:schemeClr val="tx1">
                      <a:lumMod val="95000"/>
                      <a:lumOff val="5000"/>
                    </a:schemeClr>
                  </a:gs>
                  <a:gs pos="25000">
                    <a:schemeClr val="bg2">
                      <a:lumMod val="90000"/>
                    </a:schemeClr>
                  </a:gs>
                  <a:gs pos="75000">
                    <a:schemeClr val="bg2">
                      <a:lumMod val="90000"/>
                    </a:schemeClr>
                  </a:gs>
                  <a:gs pos="50000">
                    <a:schemeClr val="tx1">
                      <a:lumMod val="95000"/>
                      <a:lumOff val="5000"/>
                    </a:schemeClr>
                  </a:gs>
                  <a:gs pos="100000">
                    <a:schemeClr val="tx1">
                      <a:lumMod val="95000"/>
                      <a:lumOff val="5000"/>
                    </a:schemeClr>
                  </a:gs>
                </a:gsLst>
                <a:lin ang="10800000" scaled="1"/>
                <a:tileRect/>
              </a:gradFill>
              <a:prstDash val="solid"/>
              <a:round/>
            </a:ln>
            <a:effectLst/>
          </c:spPr>
          <c:marker>
            <c:symbol val="none"/>
          </c:marker>
          <c:cat>
            <c:strRef>
              <c:f>'Ficha IC 5'!$B$29:$B$37</c:f>
              <c:strCache>
                <c:ptCount val="9"/>
                <c:pt idx="0">
                  <c:v>Jul-Sept 20</c:v>
                </c:pt>
                <c:pt idx="1">
                  <c:v>Oct-Dic 20</c:v>
                </c:pt>
                <c:pt idx="2">
                  <c:v>Ene-Mar 21</c:v>
                </c:pt>
                <c:pt idx="3">
                  <c:v>Abr-Jun 21</c:v>
                </c:pt>
                <c:pt idx="4">
                  <c:v>Jul-Sept 21</c:v>
                </c:pt>
                <c:pt idx="5">
                  <c:v>Oct-Dic 21</c:v>
                </c:pt>
                <c:pt idx="6">
                  <c:v>Ene-Mar 22</c:v>
                </c:pt>
                <c:pt idx="7">
                  <c:v>Abr-Jun 22</c:v>
                </c:pt>
                <c:pt idx="8">
                  <c:v>Jul-Sept 22</c:v>
                </c:pt>
              </c:strCache>
            </c:strRef>
          </c:cat>
          <c:val>
            <c:numRef>
              <c:f>'Ficha IC 5'!$N$29:$N$38</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787E-4633-AA84-E173C222E528}"/>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spPr>
        <a:noFill/>
        <a:ln w="25400">
          <a:noFill/>
        </a:ln>
        <a:effectLst/>
      </c:spPr>
    </c:plotArea>
    <c:legend>
      <c:legendPos val="r"/>
      <c:layout>
        <c:manualLayout>
          <c:xMode val="edge"/>
          <c:yMode val="edge"/>
          <c:x val="0.34969163337341458"/>
          <c:y val="0.9418953825023606"/>
          <c:w val="0.43122546277933271"/>
          <c:h val="5.8104731741895163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2728439349409659E-2"/>
          <c:y val="0.38485688914092181"/>
          <c:w val="0.93750016744315645"/>
          <c:h val="0.48139288132244357"/>
        </c:manualLayout>
      </c:layout>
      <c:barChart>
        <c:barDir val="col"/>
        <c:grouping val="clustered"/>
        <c:varyColors val="0"/>
        <c:ser>
          <c:idx val="0"/>
          <c:order val="0"/>
          <c:tx>
            <c:strRef>
              <c:f>'Ficha IC 5'!$M$21</c:f>
              <c:strCache>
                <c:ptCount val="1"/>
                <c:pt idx="0">
                  <c:v>P% ES</c:v>
                </c:pt>
              </c:strCache>
            </c:strRef>
          </c:tx>
          <c:spPr>
            <a:solidFill>
              <a:schemeClr val="accent4"/>
            </a:solidFill>
            <a:ln w="19050">
              <a:solidFill>
                <a:schemeClr val="lt1"/>
              </a:solidFill>
            </a:ln>
            <a:effectLst/>
          </c:spPr>
          <c:invertIfNegative val="0"/>
          <c:dPt>
            <c:idx val="0"/>
            <c:invertIfNegative val="0"/>
            <c:bubble3D val="0"/>
            <c:spPr>
              <a:solidFill>
                <a:schemeClr val="accent4"/>
              </a:solidFill>
              <a:ln w="19050">
                <a:solidFill>
                  <a:schemeClr val="lt1"/>
                </a:solidFill>
              </a:ln>
              <a:effectLst/>
              <a:sp3d/>
            </c:spPr>
            <c:extLst>
              <c:ext xmlns:c16="http://schemas.microsoft.com/office/drawing/2014/chart" uri="{C3380CC4-5D6E-409C-BE32-E72D297353CC}">
                <c16:uniqueId val="{00000001-98E6-444A-A7FC-2B0FA56CD661}"/>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98E6-444A-A7FC-2B0FA56CD661}"/>
              </c:ext>
            </c:extLst>
          </c:dPt>
          <c:dLbls>
            <c:dLbl>
              <c:idx val="0"/>
              <c:layout>
                <c:manualLayout>
                  <c:x val="-5.0604342758326353E-3"/>
                  <c:y val="-1.4798314242858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E6-444A-A7FC-2B0FA56CD661}"/>
                </c:ext>
              </c:extLst>
            </c:dLbl>
            <c:dLbl>
              <c:idx val="3"/>
              <c:layout>
                <c:manualLayout>
                  <c:x val="-0.10635991711666394"/>
                  <c:y val="5.4375670990067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8E6-444A-A7FC-2B0FA56CD6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('Ficha IC 5'!$B$22,'Ficha IC 5'!$B$24,'Ficha IC 5'!$B$25,'Ficha IC 5'!$B$27)</c:f>
              <c:strCache>
                <c:ptCount val="3"/>
                <c:pt idx="0">
                  <c:v>ES_14</c:v>
                </c:pt>
                <c:pt idx="1">
                  <c:v>ES_15</c:v>
                </c:pt>
                <c:pt idx="2">
                  <c:v>ES_16</c:v>
                </c:pt>
              </c:strCache>
            </c:strRef>
          </c:cat>
          <c:val>
            <c:numRef>
              <c:f>('Ficha IC 5'!$M$22,'Ficha IC 5'!$M$24,'Ficha IC 5'!$M$25,'Ficha IC 5'!$M$26)</c:f>
              <c:numCache>
                <c:formatCode>0.0%</c:formatCode>
                <c:ptCount val="4"/>
                <c:pt idx="0">
                  <c:v>0.20499999999999999</c:v>
                </c:pt>
                <c:pt idx="1">
                  <c:v>0.23</c:v>
                </c:pt>
                <c:pt idx="2">
                  <c:v>0.29499999999999998</c:v>
                </c:pt>
                <c:pt idx="3">
                  <c:v>0.27</c:v>
                </c:pt>
              </c:numCache>
            </c:numRef>
          </c:val>
          <c:extLst>
            <c:ext xmlns:c16="http://schemas.microsoft.com/office/drawing/2014/chart" uri="{C3380CC4-5D6E-409C-BE32-E72D297353CC}">
              <c16:uniqueId val="{00000008-98E6-444A-A7FC-2B0FA56CD661}"/>
            </c:ext>
          </c:extLst>
        </c:ser>
        <c:dLbls>
          <c:showLegendKey val="0"/>
          <c:showVal val="0"/>
          <c:showCatName val="0"/>
          <c:showSerName val="0"/>
          <c:showPercent val="0"/>
          <c:showBubbleSize val="0"/>
        </c:dLbls>
        <c:gapWidth val="100"/>
        <c:axId val="622363072"/>
        <c:axId val="622362088"/>
      </c:barChart>
      <c:catAx>
        <c:axId val="622363072"/>
        <c:scaling>
          <c:orientation val="minMax"/>
        </c:scaling>
        <c:delete val="1"/>
        <c:axPos val="b"/>
        <c:numFmt formatCode="General" sourceLinked="1"/>
        <c:majorTickMark val="out"/>
        <c:minorTickMark val="none"/>
        <c:tickLblPos val="nextTo"/>
        <c:crossAx val="622362088"/>
        <c:crosses val="autoZero"/>
        <c:auto val="1"/>
        <c:lblAlgn val="ctr"/>
        <c:lblOffset val="100"/>
        <c:noMultiLvlLbl val="0"/>
      </c:catAx>
      <c:valAx>
        <c:axId val="622362088"/>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2236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1"/>
          <c:order val="0"/>
          <c:tx>
            <c:strRef>
              <c:f>'Ficha IC 5'!$J$28</c:f>
              <c:strCache>
                <c:ptCount val="1"/>
                <c:pt idx="0">
                  <c:v>ES_14</c:v>
                </c:pt>
              </c:strCache>
            </c:strRef>
          </c:tx>
          <c:spPr>
            <a:solidFill>
              <a:schemeClr val="accent3">
                <a:shade val="86000"/>
              </a:schemeClr>
            </a:solidFill>
            <a:ln>
              <a:noFill/>
            </a:ln>
            <a:effectLst/>
          </c:spPr>
          <c:invertIfNegative val="0"/>
          <c:cat>
            <c:strRef>
              <c:f>'Ficha IC 5'!$B$29:$B$38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5'!$J$29:$J$38</c:f>
              <c:numCache>
                <c:formatCode>0%</c:formatCode>
                <c:ptCount val="10"/>
                <c:pt idx="0">
                  <c:v>0.51515151515151514</c:v>
                </c:pt>
                <c:pt idx="1">
                  <c:v>0.5</c:v>
                </c:pt>
                <c:pt idx="2">
                  <c:v>0.2857142857142857</c:v>
                </c:pt>
                <c:pt idx="3">
                  <c:v>0.345241935483871</c:v>
                </c:pt>
                <c:pt idx="4">
                  <c:v>0.70731707317073167</c:v>
                </c:pt>
                <c:pt idx="5">
                  <c:v>1</c:v>
                </c:pt>
                <c:pt idx="6">
                  <c:v>0.41666666666666669</c:v>
                </c:pt>
                <c:pt idx="7">
                  <c:v>0.44791666666666669</c:v>
                </c:pt>
                <c:pt idx="8">
                  <c:v>0.45333333333333337</c:v>
                </c:pt>
                <c:pt idx="9">
                  <c:v>0.5</c:v>
                </c:pt>
              </c:numCache>
            </c:numRef>
          </c:val>
          <c:extLst>
            <c:ext xmlns:c16="http://schemas.microsoft.com/office/drawing/2014/chart" uri="{C3380CC4-5D6E-409C-BE32-E72D297353CC}">
              <c16:uniqueId val="{00000000-3A38-4E82-9F7D-882FC10166AF}"/>
            </c:ext>
          </c:extLst>
        </c:ser>
        <c:ser>
          <c:idx val="0"/>
          <c:order val="1"/>
          <c:tx>
            <c:strRef>
              <c:f>'Ficha IC 5'!$K$28</c:f>
              <c:strCache>
                <c:ptCount val="1"/>
                <c:pt idx="0">
                  <c:v>ES_15</c:v>
                </c:pt>
              </c:strCache>
            </c:strRef>
          </c:tx>
          <c:spPr>
            <a:solidFill>
              <a:schemeClr val="accent3">
                <a:shade val="58000"/>
              </a:schemeClr>
            </a:solidFill>
            <a:ln>
              <a:noFill/>
            </a:ln>
            <a:effectLst/>
          </c:spPr>
          <c:invertIfNegative val="0"/>
          <c:cat>
            <c:strRef>
              <c:f>'Ficha IC 5'!$B$29:$B$38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5'!$K$29:$K$38</c:f>
              <c:numCache>
                <c:formatCode>0%</c:formatCode>
                <c:ptCount val="10"/>
                <c:pt idx="0">
                  <c:v>1.0303030303030303</c:v>
                </c:pt>
                <c:pt idx="1">
                  <c:v>1</c:v>
                </c:pt>
                <c:pt idx="2">
                  <c:v>0.5714285714285714</c:v>
                </c:pt>
                <c:pt idx="3">
                  <c:v>0.43548387096774199</c:v>
                </c:pt>
                <c:pt idx="4">
                  <c:v>0.91463414634146345</c:v>
                </c:pt>
                <c:pt idx="5">
                  <c:v>1</c:v>
                </c:pt>
                <c:pt idx="6">
                  <c:v>0.83333333333333337</c:v>
                </c:pt>
                <c:pt idx="7">
                  <c:v>0.89583333333333337</c:v>
                </c:pt>
                <c:pt idx="8">
                  <c:v>0.90666666666666673</c:v>
                </c:pt>
                <c:pt idx="9">
                  <c:v>1</c:v>
                </c:pt>
              </c:numCache>
            </c:numRef>
          </c:val>
          <c:extLst>
            <c:ext xmlns:c16="http://schemas.microsoft.com/office/drawing/2014/chart" uri="{C3380CC4-5D6E-409C-BE32-E72D297353CC}">
              <c16:uniqueId val="{00000001-3A38-4E82-9F7D-882FC10166AF}"/>
            </c:ext>
          </c:extLst>
        </c:ser>
        <c:ser>
          <c:idx val="2"/>
          <c:order val="2"/>
          <c:tx>
            <c:strRef>
              <c:f>'Ficha IC 5'!$L$28</c:f>
              <c:strCache>
                <c:ptCount val="1"/>
                <c:pt idx="0">
                  <c:v>ES_16</c:v>
                </c:pt>
              </c:strCache>
            </c:strRef>
          </c:tx>
          <c:spPr>
            <a:solidFill>
              <a:schemeClr val="accent3">
                <a:tint val="86000"/>
              </a:schemeClr>
            </a:solidFill>
            <a:ln>
              <a:noFill/>
            </a:ln>
            <a:effectLst/>
          </c:spPr>
          <c:invertIfNegative val="0"/>
          <c:cat>
            <c:strRef>
              <c:f>'Ficha IC 5'!$B$29:$B$38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5'!$L$29:$L$38</c:f>
              <c:numCache>
                <c:formatCode>0%</c:formatCode>
                <c:ptCount val="10"/>
                <c:pt idx="0">
                  <c:v>1</c:v>
                </c:pt>
                <c:pt idx="1">
                  <c:v>1</c:v>
                </c:pt>
                <c:pt idx="2">
                  <c:v>4.5</c:v>
                </c:pt>
                <c:pt idx="3">
                  <c:v>2</c:v>
                </c:pt>
                <c:pt idx="4">
                  <c:v>1.5862068965517244</c:v>
                </c:pt>
                <c:pt idx="5">
                  <c:v>1.25</c:v>
                </c:pt>
                <c:pt idx="6">
                  <c:v>1.3868159203980099</c:v>
                </c:pt>
                <c:pt idx="7">
                  <c:v>1.4243872549019607</c:v>
                </c:pt>
                <c:pt idx="8">
                  <c:v>1.4533333333333334</c:v>
                </c:pt>
                <c:pt idx="9">
                  <c:v>1.5</c:v>
                </c:pt>
              </c:numCache>
            </c:numRef>
          </c:val>
          <c:extLst>
            <c:ext xmlns:c16="http://schemas.microsoft.com/office/drawing/2014/chart" uri="{C3380CC4-5D6E-409C-BE32-E72D297353CC}">
              <c16:uniqueId val="{00000002-3A38-4E82-9F7D-882FC10166AF}"/>
            </c:ext>
          </c:extLst>
        </c:ser>
        <c:ser>
          <c:idx val="3"/>
          <c:order val="3"/>
          <c:tx>
            <c:strRef>
              <c:f>'Ficha IC 5'!$M$28</c:f>
              <c:strCache>
                <c:ptCount val="1"/>
                <c:pt idx="0">
                  <c:v>ES_17</c:v>
                </c:pt>
              </c:strCache>
            </c:strRef>
          </c:tx>
          <c:spPr>
            <a:solidFill>
              <a:schemeClr val="accent3">
                <a:tint val="58000"/>
              </a:schemeClr>
            </a:solidFill>
            <a:ln>
              <a:noFill/>
            </a:ln>
            <a:effectLst/>
          </c:spPr>
          <c:invertIfNegative val="0"/>
          <c:cat>
            <c:strRef>
              <c:f>'Ficha IC 5'!$B$29:$B$38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5'!$M$29:$M$38</c:f>
              <c:numCache>
                <c:formatCode>0%</c:formatCode>
                <c:ptCount val="10"/>
                <c:pt idx="0">
                  <c:v>0.51515151515151514</c:v>
                </c:pt>
                <c:pt idx="1">
                  <c:v>0.5</c:v>
                </c:pt>
                <c:pt idx="2">
                  <c:v>0.2857142857142857</c:v>
                </c:pt>
                <c:pt idx="3">
                  <c:v>0.217741935483871</c:v>
                </c:pt>
                <c:pt idx="4">
                  <c:v>0.45731707317073172</c:v>
                </c:pt>
                <c:pt idx="5">
                  <c:v>0.5</c:v>
                </c:pt>
                <c:pt idx="6">
                  <c:v>0.5</c:v>
                </c:pt>
                <c:pt idx="7">
                  <c:v>0.5</c:v>
                </c:pt>
                <c:pt idx="8">
                  <c:v>0.5</c:v>
                </c:pt>
                <c:pt idx="9">
                  <c:v>0.5</c:v>
                </c:pt>
              </c:numCache>
            </c:numRef>
          </c:val>
          <c:extLst>
            <c:ext xmlns:c16="http://schemas.microsoft.com/office/drawing/2014/chart" uri="{C3380CC4-5D6E-409C-BE32-E72D297353CC}">
              <c16:uniqueId val="{00000003-3A38-4E82-9F7D-882FC10166AF}"/>
            </c:ext>
          </c:extLst>
        </c:ser>
        <c:dLbls>
          <c:showLegendKey val="0"/>
          <c:showVal val="0"/>
          <c:showCatName val="0"/>
          <c:showSerName val="0"/>
          <c:showPercent val="0"/>
          <c:showBubbleSize val="0"/>
        </c:dLbls>
        <c:gapWidth val="150"/>
        <c:axId val="949992456"/>
        <c:axId val="949999344"/>
      </c:bar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CO" sz="1200" b="1" i="0" baseline="0">
                <a:solidFill>
                  <a:sysClr val="windowText" lastClr="000000"/>
                </a:solidFill>
                <a:effectLst/>
                <a:latin typeface="Arial" panose="020B0604020202020204" pitchFamily="34" charset="0"/>
                <a:cs typeface="Arial" panose="020B0604020202020204" pitchFamily="34" charset="0"/>
              </a:rPr>
              <a:t>DESEMPEÑO INDICADOR COMPUESTO</a:t>
            </a:r>
            <a:endParaRPr lang="es-CO"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35315124322549768"/>
          <c:y val="2.4560872198667477E-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lotArea>
      <c:layout>
        <c:manualLayout>
          <c:layoutTarget val="inner"/>
          <c:xMode val="edge"/>
          <c:yMode val="edge"/>
          <c:x val="4.7079089176003897E-2"/>
          <c:y val="4.9840201188349816E-2"/>
          <c:w val="0.92914259975492308"/>
          <c:h val="0.73660073150084948"/>
        </c:manualLayout>
      </c:layout>
      <c:barChart>
        <c:barDir val="bar"/>
        <c:grouping val="clustered"/>
        <c:varyColors val="0"/>
        <c:ser>
          <c:idx val="0"/>
          <c:order val="0"/>
          <c:tx>
            <c:strRef>
              <c:f>'Ficha IC 6'!$Q$28</c:f>
              <c:strCache>
                <c:ptCount val="1"/>
                <c:pt idx="0">
                  <c:v>X</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6'!$Q$29:$Q$38</c:f>
              <c:numCache>
                <c:formatCode>0%</c:formatCode>
                <c:ptCount val="10"/>
                <c:pt idx="0">
                  <c:v>1.0706111111111112</c:v>
                </c:pt>
                <c:pt idx="1">
                  <c:v>1.0172222222222222</c:v>
                </c:pt>
                <c:pt idx="2">
                  <c:v>0.67316666666666669</c:v>
                </c:pt>
                <c:pt idx="3">
                  <c:v>0.93149999999999999</c:v>
                </c:pt>
                <c:pt idx="4">
                  <c:v>1.027219512195122</c:v>
                </c:pt>
                <c:pt idx="5">
                  <c:v>1.0099200000000002</c:v>
                </c:pt>
                <c:pt idx="6">
                  <c:v>1.8586296296296294</c:v>
                </c:pt>
                <c:pt idx="7">
                  <c:v>0.73383952611739367</c:v>
                </c:pt>
                <c:pt idx="8">
                  <c:v>1.0626181187689641</c:v>
                </c:pt>
                <c:pt idx="9">
                  <c:v>1</c:v>
                </c:pt>
              </c:numCache>
            </c:numRef>
          </c:val>
          <c:extLst>
            <c:ext xmlns:c16="http://schemas.microsoft.com/office/drawing/2014/chart" uri="{C3380CC4-5D6E-409C-BE32-E72D297353CC}">
              <c16:uniqueId val="{00000000-936F-4D1E-9B5A-085C367689C5}"/>
            </c:ext>
          </c:extLst>
        </c:ser>
        <c:ser>
          <c:idx val="2"/>
          <c:order val="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6'!$P$29:$P$38</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extLst>
            <c:ext xmlns:c16="http://schemas.microsoft.com/office/drawing/2014/chart" uri="{C3380CC4-5D6E-409C-BE32-E72D297353CC}">
              <c16:uniqueId val="{00000001-936F-4D1E-9B5A-085C367689C5}"/>
            </c:ext>
          </c:extLst>
        </c:ser>
        <c:dLbls>
          <c:dLblPos val="inEnd"/>
          <c:showLegendKey val="0"/>
          <c:showVal val="1"/>
          <c:showCatName val="0"/>
          <c:showSerName val="0"/>
          <c:showPercent val="0"/>
          <c:showBubbleSize val="0"/>
        </c:dLbls>
        <c:gapWidth val="100"/>
        <c:axId val="473141432"/>
        <c:axId val="473144568"/>
      </c:barChart>
      <c:catAx>
        <c:axId val="4731414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O"/>
          </a:p>
        </c:txPr>
        <c:crossAx val="473144568"/>
        <c:crosses val="autoZero"/>
        <c:auto val="1"/>
        <c:lblAlgn val="ctr"/>
        <c:lblOffset val="100"/>
        <c:noMultiLvlLbl val="0"/>
      </c:catAx>
      <c:valAx>
        <c:axId val="473144568"/>
        <c:scaling>
          <c:orientation val="minMax"/>
        </c:scaling>
        <c:delete val="0"/>
        <c:axPos val="b"/>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O"/>
          </a:p>
        </c:txPr>
        <c:crossAx val="473141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line3DChart>
        <c:grouping val="standard"/>
        <c:varyColors val="0"/>
        <c:ser>
          <c:idx val="1"/>
          <c:order val="0"/>
          <c:tx>
            <c:strRef>
              <c:f>'Ficha IC 6'!$J$28</c:f>
              <c:strCache>
                <c:ptCount val="1"/>
                <c:pt idx="0">
                  <c:v>ES_18</c:v>
                </c:pt>
              </c:strCache>
            </c:strRef>
          </c:tx>
          <c:spPr>
            <a:solidFill>
              <a:schemeClr val="accent2"/>
            </a:solidFill>
            <a:ln>
              <a:noFill/>
            </a:ln>
            <a:effectLst/>
            <a:sp3d/>
          </c:spPr>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6'!$J$29:$J$38</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36F0-44CC-9202-08310DA67EF8}"/>
            </c:ext>
          </c:extLst>
        </c:ser>
        <c:ser>
          <c:idx val="0"/>
          <c:order val="1"/>
          <c:tx>
            <c:strRef>
              <c:f>'Ficha IC 6'!$K$28</c:f>
              <c:strCache>
                <c:ptCount val="1"/>
                <c:pt idx="0">
                  <c:v>ES_19</c:v>
                </c:pt>
              </c:strCache>
            </c:strRef>
          </c:tx>
          <c:spPr>
            <a:solidFill>
              <a:schemeClr val="accent1"/>
            </a:solidFill>
            <a:ln>
              <a:noFill/>
            </a:ln>
            <a:effectLst/>
            <a:sp3d/>
          </c:spPr>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6'!$K$29:$K$38</c:f>
              <c:numCache>
                <c:formatCode>0%</c:formatCode>
                <c:ptCount val="10"/>
                <c:pt idx="0">
                  <c:v>1</c:v>
                </c:pt>
                <c:pt idx="1">
                  <c:v>1</c:v>
                </c:pt>
                <c:pt idx="2">
                  <c:v>0</c:v>
                </c:pt>
                <c:pt idx="3">
                  <c:v>0</c:v>
                </c:pt>
                <c:pt idx="4">
                  <c:v>1</c:v>
                </c:pt>
                <c:pt idx="5">
                  <c:v>1</c:v>
                </c:pt>
                <c:pt idx="6">
                  <c:v>0</c:v>
                </c:pt>
                <c:pt idx="7">
                  <c:v>0</c:v>
                </c:pt>
                <c:pt idx="8">
                  <c:v>1</c:v>
                </c:pt>
                <c:pt idx="9">
                  <c:v>1</c:v>
                </c:pt>
              </c:numCache>
            </c:numRef>
          </c:val>
          <c:smooth val="0"/>
          <c:extLst>
            <c:ext xmlns:c16="http://schemas.microsoft.com/office/drawing/2014/chart" uri="{C3380CC4-5D6E-409C-BE32-E72D297353CC}">
              <c16:uniqueId val="{00000001-36F0-44CC-9202-08310DA67EF8}"/>
            </c:ext>
          </c:extLst>
        </c:ser>
        <c:ser>
          <c:idx val="2"/>
          <c:order val="2"/>
          <c:tx>
            <c:strRef>
              <c:f>'Ficha IC 6'!$L$28</c:f>
              <c:strCache>
                <c:ptCount val="1"/>
                <c:pt idx="0">
                  <c:v>ES_20</c:v>
                </c:pt>
              </c:strCache>
            </c:strRef>
          </c:tx>
          <c:spPr>
            <a:solidFill>
              <a:schemeClr val="accent3"/>
            </a:solidFill>
            <a:ln>
              <a:noFill/>
            </a:ln>
            <a:effectLst/>
            <a:sp3d/>
          </c:spPr>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6'!$L$29:$L$38</c:f>
              <c:numCache>
                <c:formatCode>0%</c:formatCode>
                <c:ptCount val="10"/>
                <c:pt idx="0">
                  <c:v>1.2277777777777779</c:v>
                </c:pt>
                <c:pt idx="1">
                  <c:v>1.0555555555555556</c:v>
                </c:pt>
                <c:pt idx="2">
                  <c:v>0.81666666666666665</c:v>
                </c:pt>
                <c:pt idx="3">
                  <c:v>1.65</c:v>
                </c:pt>
                <c:pt idx="4">
                  <c:v>1.0878048780487806</c:v>
                </c:pt>
                <c:pt idx="5">
                  <c:v>1.032</c:v>
                </c:pt>
                <c:pt idx="6">
                  <c:v>4.6407407407407408</c:v>
                </c:pt>
                <c:pt idx="7">
                  <c:v>1.0123855681206246</c:v>
                </c:pt>
                <c:pt idx="8">
                  <c:v>1.2019939315127872</c:v>
                </c:pt>
                <c:pt idx="9">
                  <c:v>1</c:v>
                </c:pt>
              </c:numCache>
            </c:numRef>
          </c:val>
          <c:smooth val="0"/>
          <c:extLst>
            <c:ext xmlns:c16="http://schemas.microsoft.com/office/drawing/2014/chart" uri="{C3380CC4-5D6E-409C-BE32-E72D297353CC}">
              <c16:uniqueId val="{00000002-36F0-44CC-9202-08310DA67EF8}"/>
            </c:ext>
          </c:extLst>
        </c:ser>
        <c:ser>
          <c:idx val="3"/>
          <c:order val="3"/>
          <c:tx>
            <c:strRef>
              <c:f>'Ficha IC 6'!$M$28</c:f>
              <c:strCache>
                <c:ptCount val="1"/>
                <c:pt idx="0">
                  <c:v>ES_21</c:v>
                </c:pt>
              </c:strCache>
            </c:strRef>
          </c:tx>
          <c:spPr>
            <a:solidFill>
              <a:schemeClr val="accent4"/>
            </a:solidFill>
            <a:ln>
              <a:noFill/>
            </a:ln>
            <a:effectLst/>
            <a:sp3d/>
          </c:spPr>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6'!$M$31:$M$34</c:f>
              <c:numCache>
                <c:formatCode>0%</c:formatCode>
                <c:ptCount val="4"/>
                <c:pt idx="0">
                  <c:v>0.81666666666666665</c:v>
                </c:pt>
                <c:pt idx="1">
                  <c:v>1.65</c:v>
                </c:pt>
                <c:pt idx="2">
                  <c:v>1.0878048780487806</c:v>
                </c:pt>
                <c:pt idx="3">
                  <c:v>1.032</c:v>
                </c:pt>
              </c:numCache>
              <c:extLst/>
            </c:numRef>
          </c:val>
          <c:smooth val="0"/>
          <c:extLst>
            <c:ext xmlns:c16="http://schemas.microsoft.com/office/drawing/2014/chart" uri="{C3380CC4-5D6E-409C-BE32-E72D297353CC}">
              <c16:uniqueId val="{00000003-36F0-44CC-9202-08310DA67EF8}"/>
            </c:ext>
          </c:extLst>
        </c:ser>
        <c:ser>
          <c:idx val="4"/>
          <c:order val="4"/>
          <c:tx>
            <c:strRef>
              <c:f>'Ficha IC 6'!$N$28</c:f>
              <c:strCache>
                <c:ptCount val="1"/>
                <c:pt idx="0">
                  <c:v>ES_22</c:v>
                </c:pt>
              </c:strCache>
            </c:strRef>
          </c:tx>
          <c:spPr>
            <a:solidFill>
              <a:schemeClr val="accent5"/>
            </a:solidFill>
            <a:ln w="25400">
              <a:noFill/>
            </a:ln>
            <a:effectLst/>
            <a:sp3d/>
          </c:spPr>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6'!$N$29:$N$38</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5-36F0-44CC-9202-08310DA67EF8}"/>
            </c:ext>
          </c:extLst>
        </c:ser>
        <c:ser>
          <c:idx val="5"/>
          <c:order val="5"/>
          <c:tx>
            <c:strRef>
              <c:f>'Ficha IC 6'!$O$28</c:f>
              <c:strCache>
                <c:ptCount val="1"/>
                <c:pt idx="0">
                  <c:v>ES_23</c:v>
                </c:pt>
              </c:strCache>
            </c:strRef>
          </c:tx>
          <c:spPr>
            <a:solidFill>
              <a:schemeClr val="accent6"/>
            </a:solidFill>
            <a:ln w="25400">
              <a:noFill/>
            </a:ln>
            <a:effectLst/>
            <a:sp3d/>
          </c:spPr>
          <c:cat>
            <c:strRef>
              <c:f>'Ficha IC 6'!$B$29:$B$38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6'!$O$29:$O$38</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6-36F0-44CC-9202-08310DA67EF8}"/>
            </c:ext>
          </c:extLst>
        </c:ser>
        <c:dLbls>
          <c:showLegendKey val="0"/>
          <c:showVal val="0"/>
          <c:showCatName val="0"/>
          <c:showSerName val="0"/>
          <c:showPercent val="0"/>
          <c:showBubbleSize val="0"/>
        </c:dLbls>
        <c:axId val="949992456"/>
        <c:axId val="949999344"/>
        <c:axId val="741962480"/>
      </c:line3D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erAx>
        <c:axId val="741962480"/>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9344"/>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r>
              <a:rPr lang="es-CO" sz="1200" b="1" i="0" u="none" strike="noStrike" baseline="0">
                <a:effectLst/>
              </a:rPr>
              <a:t>DESEMPEÑO INDICADOR COMPUESTO</a:t>
            </a:r>
            <a:endParaRPr lang="es-CO"/>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es-CO"/>
        </a:p>
      </c:txPr>
    </c:title>
    <c:autoTitleDeleted val="0"/>
    <c:plotArea>
      <c:layout>
        <c:manualLayout>
          <c:layoutTarget val="inner"/>
          <c:xMode val="edge"/>
          <c:yMode val="edge"/>
          <c:x val="4.7079089176003897E-2"/>
          <c:y val="4.9840201188349816E-2"/>
          <c:w val="0.92914259975492308"/>
          <c:h val="0.73660073150084948"/>
        </c:manualLayout>
      </c:layout>
      <c:barChart>
        <c:barDir val="col"/>
        <c:grouping val="clustered"/>
        <c:varyColors val="0"/>
        <c:ser>
          <c:idx val="0"/>
          <c:order val="0"/>
          <c:tx>
            <c:strRef>
              <c:f>'Ficha IC 7'!$I$24</c:f>
              <c:strCache>
                <c:ptCount val="1"/>
                <c:pt idx="0">
                  <c:v>X</c:v>
                </c:pt>
              </c:strCache>
            </c:strRef>
          </c:tx>
          <c:spPr>
            <a:solidFill>
              <a:schemeClr val="accent3">
                <a:shade val="65000"/>
              </a:schemeClr>
            </a:solidFill>
            <a:ln w="6350" cap="flat" cmpd="sng" algn="ctr">
              <a:solidFill>
                <a:schemeClr val="lt1"/>
              </a:solidFill>
              <a:prstDash val="solid"/>
              <a:round/>
            </a:ln>
            <a:effectLst>
              <a:outerShdw blurRad="50800" dist="38100" dir="8100000" algn="tr" rotWithShape="0">
                <a:prstClr val="black">
                  <a:alpha val="4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7'!$B$25:$B$34</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7'!$I$25:$I$34</c:f>
              <c:numCache>
                <c:formatCode>0%</c:formatCode>
                <c:ptCount val="10"/>
                <c:pt idx="0">
                  <c:v>0</c:v>
                </c:pt>
                <c:pt idx="1">
                  <c:v>0.59</c:v>
                </c:pt>
                <c:pt idx="2">
                  <c:v>0.41</c:v>
                </c:pt>
                <c:pt idx="3">
                  <c:v>0.41</c:v>
                </c:pt>
                <c:pt idx="4">
                  <c:v>0.41</c:v>
                </c:pt>
                <c:pt idx="5">
                  <c:v>1</c:v>
                </c:pt>
                <c:pt idx="6">
                  <c:v>0.41</c:v>
                </c:pt>
                <c:pt idx="7">
                  <c:v>1</c:v>
                </c:pt>
                <c:pt idx="8">
                  <c:v>1</c:v>
                </c:pt>
                <c:pt idx="9">
                  <c:v>1</c:v>
                </c:pt>
              </c:numCache>
            </c:numRef>
          </c:val>
          <c:extLst>
            <c:ext xmlns:c16="http://schemas.microsoft.com/office/drawing/2014/chart" uri="{C3380CC4-5D6E-409C-BE32-E72D297353CC}">
              <c16:uniqueId val="{00000000-57D9-4075-BD48-1B3E0884C75F}"/>
            </c:ext>
          </c:extLst>
        </c:ser>
        <c:dLbls>
          <c:showLegendKey val="0"/>
          <c:showVal val="0"/>
          <c:showCatName val="0"/>
          <c:showSerName val="0"/>
          <c:showPercent val="0"/>
          <c:showBubbleSize val="0"/>
        </c:dLbls>
        <c:gapWidth val="20"/>
        <c:axId val="473141432"/>
        <c:axId val="473144568"/>
      </c:barChart>
      <c:lineChart>
        <c:grouping val="standard"/>
        <c:varyColors val="0"/>
        <c:ser>
          <c:idx val="2"/>
          <c:order val="1"/>
          <c:spPr>
            <a:ln w="31750" cap="rnd" cmpd="sng" algn="ctr">
              <a:solidFill>
                <a:schemeClr val="accent1"/>
              </a:solidFill>
              <a:prstDash val="solid"/>
              <a:round/>
            </a:ln>
            <a:effectLst/>
          </c:spPr>
          <c:marker>
            <c:symbol val="none"/>
          </c:marker>
          <c:cat>
            <c:strRef>
              <c:f>'Ficha IC 7'!$B$25:$B$34</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7'!$H$25:$H$34</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57D9-4075-BD48-1B3E0884C75F}"/>
            </c:ext>
          </c:extLst>
        </c:ser>
        <c:dLbls>
          <c:showLegendKey val="0"/>
          <c:showVal val="0"/>
          <c:showCatName val="0"/>
          <c:showSerName val="0"/>
          <c:showPercent val="0"/>
          <c:showBubbleSize val="0"/>
        </c:dLbls>
        <c:marker val="1"/>
        <c:smooth val="0"/>
        <c:axId val="730826248"/>
        <c:axId val="730835432"/>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valAx>
        <c:axId val="730835432"/>
        <c:scaling>
          <c:orientation val="minMax"/>
        </c:scaling>
        <c:delete val="0"/>
        <c:axPos val="r"/>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es-CO"/>
          </a:p>
        </c:txPr>
        <c:crossAx val="730826248"/>
        <c:crosses val="max"/>
        <c:crossBetween val="between"/>
      </c:valAx>
      <c:catAx>
        <c:axId val="730826248"/>
        <c:scaling>
          <c:orientation val="minMax"/>
        </c:scaling>
        <c:delete val="1"/>
        <c:axPos val="b"/>
        <c:numFmt formatCode="General" sourceLinked="1"/>
        <c:majorTickMark val="out"/>
        <c:minorTickMark val="none"/>
        <c:tickLblPos val="nextTo"/>
        <c:crossAx val="730835432"/>
        <c:crosses val="autoZero"/>
        <c:auto val="1"/>
        <c:lblAlgn val="ctr"/>
        <c:lblOffset val="100"/>
        <c:noMultiLvlLbl val="0"/>
      </c:catAx>
      <c:spPr>
        <a:noFill/>
        <a:ln w="25400">
          <a:noFill/>
        </a:ln>
        <a:effectLst/>
      </c:spPr>
    </c:plotArea>
    <c:legend>
      <c:legendPos val="r"/>
      <c:layout>
        <c:manualLayout>
          <c:xMode val="edge"/>
          <c:yMode val="edge"/>
          <c:x val="0.31277651017488312"/>
          <c:y val="0.9418953825023606"/>
          <c:w val="0.38316458206132237"/>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O" sz="800" b="1" i="0" u="none" strike="noStrike" kern="1200" cap="none" spc="0" baseline="0">
                <a:solidFill>
                  <a:sysClr val="windowText" lastClr="000000"/>
                </a:solidFill>
                <a:latin typeface="Arial" panose="020B0604020202020204" pitchFamily="34" charset="0"/>
                <a:ea typeface="+mn-ea"/>
                <a:cs typeface="Arial" panose="020B0604020202020204" pitchFamily="34" charset="0"/>
              </a:defRPr>
            </a:pPr>
            <a:r>
              <a:rPr lang="es-CO" sz="800" b="1" i="0" u="none" strike="noStrike" kern="1200" spc="0" baseline="0">
                <a:solidFill>
                  <a:sysClr val="windowText" lastClr="000000"/>
                </a:solidFill>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lgn="ctr" rtl="0">
            <a:defRPr lang="es-CO" sz="800" b="1" i="0" u="none" strike="noStrike" kern="1200" cap="none"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15"/>
      <c:rotY val="20"/>
      <c:depthPercent val="100"/>
      <c:rAngAx val="1"/>
    </c:view3D>
    <c:floor>
      <c:thickness val="0"/>
      <c:spPr>
        <a:solidFill>
          <a:schemeClr val="lt1">
            <a:alpha val="27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bar3DChart>
        <c:barDir val="col"/>
        <c:grouping val="clustered"/>
        <c:varyColors val="0"/>
        <c:ser>
          <c:idx val="0"/>
          <c:order val="0"/>
          <c:tx>
            <c:strRef>
              <c:f>'Ficha IC 7'!$L$21</c:f>
              <c:strCache>
                <c:ptCount val="1"/>
                <c:pt idx="0">
                  <c:v>P% ES</c:v>
                </c:pt>
              </c:strCache>
            </c:strRef>
          </c:tx>
          <c:spPr>
            <a:solidFill>
              <a:schemeClr val="accent2"/>
            </a:solidFill>
            <a:ln>
              <a:solidFill>
                <a:schemeClr val="accent2">
                  <a:lumMod val="75000"/>
                </a:schemeClr>
              </a:solidFill>
            </a:ln>
            <a:effectLst/>
            <a:scene3d>
              <a:camera prst="orthographicFront"/>
              <a:lightRig rig="threePt" dir="t"/>
            </a:scene3d>
            <a:sp3d prstMaterial="translucentPowder">
              <a:contourClr>
                <a:schemeClr val="accent2">
                  <a:lumMod val="75000"/>
                </a:schemeClr>
              </a:contourClr>
            </a:sp3d>
          </c:spPr>
          <c:invertIfNegative val="0"/>
          <c:dPt>
            <c:idx val="0"/>
            <c:invertIfNegative val="0"/>
            <c:bubble3D val="0"/>
            <c:spPr>
              <a:solidFill>
                <a:schemeClr val="accent2"/>
              </a:solidFill>
              <a:ln>
                <a:solidFill>
                  <a:schemeClr val="accent2">
                    <a:lumMod val="75000"/>
                  </a:schemeClr>
                </a:solidFill>
              </a:ln>
              <a:effectLst/>
              <a:scene3d>
                <a:camera prst="orthographicFront"/>
                <a:lightRig rig="threePt" dir="t"/>
              </a:scene3d>
              <a:sp3d prstMaterial="translucentPowder">
                <a:contourClr>
                  <a:schemeClr val="accent2">
                    <a:lumMod val="75000"/>
                  </a:schemeClr>
                </a:contourClr>
              </a:sp3d>
            </c:spPr>
            <c:extLst>
              <c:ext xmlns:c16="http://schemas.microsoft.com/office/drawing/2014/chart" uri="{C3380CC4-5D6E-409C-BE32-E72D297353CC}">
                <c16:uniqueId val="{00000001-B130-48CA-8DE3-A1BBEF20D4E1}"/>
              </c:ext>
            </c:extLst>
          </c:dPt>
          <c:dLbls>
            <c:dLbl>
              <c:idx val="0"/>
              <c:layout>
                <c:manualLayout>
                  <c:x val="1.8346048925078979E-2"/>
                  <c:y val="-0.10274015288351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30-48CA-8DE3-A1BBEF20D4E1}"/>
                </c:ext>
              </c:extLst>
            </c:dLbl>
            <c:dLbl>
              <c:idx val="1"/>
              <c:layout>
                <c:manualLayout>
                  <c:x val="4.0125399772991344E-2"/>
                  <c:y val="-8.1177089098247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30-48CA-8DE3-A1BBEF20D4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'Ficha IC 7'!$B$22:$B$23</c:f>
              <c:strCache>
                <c:ptCount val="2"/>
                <c:pt idx="0">
                  <c:v>ES_24</c:v>
                </c:pt>
                <c:pt idx="1">
                  <c:v>ES_25</c:v>
                </c:pt>
              </c:strCache>
            </c:strRef>
          </c:cat>
          <c:val>
            <c:numRef>
              <c:f>'Ficha IC 7'!$L$22:$L$23</c:f>
              <c:numCache>
                <c:formatCode>0%</c:formatCode>
                <c:ptCount val="2"/>
                <c:pt idx="0">
                  <c:v>0.41</c:v>
                </c:pt>
                <c:pt idx="1">
                  <c:v>0.59</c:v>
                </c:pt>
              </c:numCache>
            </c:numRef>
          </c:val>
          <c:extLst>
            <c:ext xmlns:c16="http://schemas.microsoft.com/office/drawing/2014/chart" uri="{C3380CC4-5D6E-409C-BE32-E72D297353CC}">
              <c16:uniqueId val="{00000008-B130-48CA-8DE3-A1BBEF20D4E1}"/>
            </c:ext>
          </c:extLst>
        </c:ser>
        <c:dLbls>
          <c:showLegendKey val="0"/>
          <c:showVal val="0"/>
          <c:showCatName val="0"/>
          <c:showSerName val="0"/>
          <c:showPercent val="0"/>
          <c:showBubbleSize val="0"/>
        </c:dLbls>
        <c:gapWidth val="150"/>
        <c:shape val="box"/>
        <c:axId val="743111656"/>
        <c:axId val="743105424"/>
        <c:axId val="0"/>
      </c:bar3DChart>
      <c:catAx>
        <c:axId val="743111656"/>
        <c:scaling>
          <c:orientation val="minMax"/>
        </c:scaling>
        <c:delete val="1"/>
        <c:axPos val="b"/>
        <c:numFmt formatCode="General" sourceLinked="1"/>
        <c:majorTickMark val="none"/>
        <c:minorTickMark val="none"/>
        <c:tickLblPos val="nextTo"/>
        <c:crossAx val="743105424"/>
        <c:crosses val="autoZero"/>
        <c:auto val="1"/>
        <c:lblAlgn val="ctr"/>
        <c:lblOffset val="100"/>
        <c:noMultiLvlLbl val="0"/>
      </c:catAx>
      <c:valAx>
        <c:axId val="74310542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743111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lineChart>
        <c:grouping val="standard"/>
        <c:varyColors val="0"/>
        <c:ser>
          <c:idx val="1"/>
          <c:order val="0"/>
          <c:tx>
            <c:strRef>
              <c:f>'Ficha IC 7'!$F$24</c:f>
              <c:strCache>
                <c:ptCount val="1"/>
                <c:pt idx="0">
                  <c:v>ES_24</c:v>
                </c:pt>
              </c:strCache>
            </c:strRef>
          </c:tx>
          <c:spPr>
            <a:ln w="28575" cap="rnd">
              <a:solidFill>
                <a:schemeClr val="accent3"/>
              </a:solidFill>
              <a:round/>
            </a:ln>
            <a:effectLst/>
          </c:spPr>
          <c:marker>
            <c:symbol val="none"/>
          </c:marker>
          <c:cat>
            <c:strRef>
              <c:f>'Ficha IC 4'!$B$31:$B$34</c:f>
              <c:strCache>
                <c:ptCount val="4"/>
                <c:pt idx="0">
                  <c:v>Ene-Mar 21</c:v>
                </c:pt>
                <c:pt idx="1">
                  <c:v>Abr-Jun 21</c:v>
                </c:pt>
                <c:pt idx="2">
                  <c:v>Jul-Sept 21</c:v>
                </c:pt>
                <c:pt idx="3">
                  <c:v>Oct-Dic 21</c:v>
                </c:pt>
              </c:strCache>
              <c:extLst/>
            </c:strRef>
          </c:cat>
          <c:val>
            <c:numRef>
              <c:f>'Ficha IC 7'!$F$25:$F$34</c:f>
              <c:numCache>
                <c:formatCode>0%</c:formatCode>
                <c:ptCount val="10"/>
                <c:pt idx="0">
                  <c:v>0</c:v>
                </c:pt>
                <c:pt idx="1">
                  <c:v>0</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E3AF-496D-804A-CE11239830B5}"/>
            </c:ext>
          </c:extLst>
        </c:ser>
        <c:ser>
          <c:idx val="0"/>
          <c:order val="1"/>
          <c:tx>
            <c:strRef>
              <c:f>'Ficha IC 7'!$G$24</c:f>
              <c:strCache>
                <c:ptCount val="1"/>
                <c:pt idx="0">
                  <c:v>ES_25</c:v>
                </c:pt>
              </c:strCache>
            </c:strRef>
          </c:tx>
          <c:spPr>
            <a:ln w="28575" cap="rnd">
              <a:solidFill>
                <a:schemeClr val="accent1"/>
              </a:solidFill>
              <a:round/>
            </a:ln>
            <a:effectLst/>
          </c:spPr>
          <c:marker>
            <c:symbol val="none"/>
          </c:marker>
          <c:cat>
            <c:strRef>
              <c:f>'Ficha IC 4'!$B$31:$B$34</c:f>
              <c:strCache>
                <c:ptCount val="4"/>
                <c:pt idx="0">
                  <c:v>Ene-Mar 21</c:v>
                </c:pt>
                <c:pt idx="1">
                  <c:v>Abr-Jun 21</c:v>
                </c:pt>
                <c:pt idx="2">
                  <c:v>Jul-Sept 21</c:v>
                </c:pt>
                <c:pt idx="3">
                  <c:v>Oct-Dic 21</c:v>
                </c:pt>
              </c:strCache>
              <c:extLst/>
            </c:strRef>
          </c:cat>
          <c:val>
            <c:numRef>
              <c:f>'Ficha IC 7'!$G$25:$G$34</c:f>
              <c:numCache>
                <c:formatCode>0%</c:formatCode>
                <c:ptCount val="10"/>
                <c:pt idx="0">
                  <c:v>0</c:v>
                </c:pt>
                <c:pt idx="1">
                  <c:v>1</c:v>
                </c:pt>
                <c:pt idx="2">
                  <c:v>0</c:v>
                </c:pt>
                <c:pt idx="3">
                  <c:v>0</c:v>
                </c:pt>
                <c:pt idx="4">
                  <c:v>0</c:v>
                </c:pt>
                <c:pt idx="5">
                  <c:v>1</c:v>
                </c:pt>
                <c:pt idx="6">
                  <c:v>0</c:v>
                </c:pt>
                <c:pt idx="7">
                  <c:v>1</c:v>
                </c:pt>
                <c:pt idx="8">
                  <c:v>1</c:v>
                </c:pt>
                <c:pt idx="9">
                  <c:v>1</c:v>
                </c:pt>
              </c:numCache>
            </c:numRef>
          </c:val>
          <c:smooth val="0"/>
          <c:extLst>
            <c:ext xmlns:c16="http://schemas.microsoft.com/office/drawing/2014/chart" uri="{C3380CC4-5D6E-409C-BE32-E72D297353CC}">
              <c16:uniqueId val="{00000001-E3AF-496D-804A-CE11239830B5}"/>
            </c:ext>
          </c:extLst>
        </c:ser>
        <c:dLbls>
          <c:showLegendKey val="0"/>
          <c:showVal val="0"/>
          <c:showCatName val="0"/>
          <c:showSerName val="0"/>
          <c:showPercent val="0"/>
          <c:showBubbleSize val="0"/>
        </c:dLbls>
        <c:smooth val="0"/>
        <c:axId val="949992456"/>
        <c:axId val="949999344"/>
      </c:lineChart>
      <c:catAx>
        <c:axId val="949992456"/>
        <c:scaling>
          <c:orientation val="minMax"/>
        </c:scaling>
        <c:delete val="1"/>
        <c:axPos val="b"/>
        <c:numFmt formatCode="General" sourceLinked="1"/>
        <c:majorTickMark val="none"/>
        <c:minorTickMark val="none"/>
        <c:tickLblPos val="nextTo"/>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pie3DChart>
        <c:varyColors val="1"/>
        <c:ser>
          <c:idx val="0"/>
          <c:order val="0"/>
          <c:tx>
            <c:strRef>
              <c:f>'Ficha IC 1'!$M$21</c:f>
              <c:strCache>
                <c:ptCount val="1"/>
                <c:pt idx="0">
                  <c:v>P% ES</c:v>
                </c:pt>
              </c:strCache>
            </c:strRef>
          </c:tx>
          <c:dPt>
            <c:idx val="0"/>
            <c:bubble3D val="0"/>
            <c:spPr>
              <a:solidFill>
                <a:schemeClr val="accent1">
                  <a:lumMod val="75000"/>
                </a:schemeClr>
              </a:solidFill>
              <a:ln w="25400">
                <a:noFill/>
              </a:ln>
              <a:effectLst/>
              <a:sp3d/>
            </c:spPr>
            <c:extLst>
              <c:ext xmlns:c16="http://schemas.microsoft.com/office/drawing/2014/chart" uri="{C3380CC4-5D6E-409C-BE32-E72D297353CC}">
                <c16:uniqueId val="{00000002-830E-48F9-9DB4-23A9AC3D4E8C}"/>
              </c:ext>
            </c:extLst>
          </c:dPt>
          <c:dPt>
            <c:idx val="1"/>
            <c:bubble3D val="0"/>
            <c:spPr>
              <a:solidFill>
                <a:schemeClr val="accent3">
                  <a:lumMod val="40000"/>
                  <a:lumOff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830E-48F9-9DB4-23A9AC3D4E8C}"/>
              </c:ext>
            </c:extLst>
          </c:dPt>
          <c:dLbls>
            <c:dLbl>
              <c:idx val="0"/>
              <c:layout>
                <c:manualLayout>
                  <c:x val="8.3146325459317588E-3"/>
                  <c:y val="-0.19744677748614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0E-48F9-9DB4-23A9AC3D4E8C}"/>
                </c:ext>
              </c:extLst>
            </c:dLbl>
            <c:dLbl>
              <c:idx val="1"/>
              <c:layout>
                <c:manualLayout>
                  <c:x val="-6.3177493438320215E-2"/>
                  <c:y val="6.1812481773111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0E-48F9-9DB4-23A9AC3D4E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1'!$B$23:$B$24</c:f>
              <c:strCache>
                <c:ptCount val="2"/>
                <c:pt idx="1">
                  <c:v>ES_2</c:v>
                </c:pt>
              </c:strCache>
            </c:strRef>
          </c:cat>
          <c:val>
            <c:numRef>
              <c:f>'Ficha IC 1'!$M$23:$M$24</c:f>
              <c:numCache>
                <c:formatCode>0%</c:formatCode>
                <c:ptCount val="2"/>
                <c:pt idx="1">
                  <c:v>0.45</c:v>
                </c:pt>
              </c:numCache>
            </c:numRef>
          </c:val>
          <c:extLst>
            <c:ext xmlns:c16="http://schemas.microsoft.com/office/drawing/2014/chart" uri="{C3380CC4-5D6E-409C-BE32-E72D297353CC}">
              <c16:uniqueId val="{00000000-830E-48F9-9DB4-23A9AC3D4E8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s-CO"/>
        </a:p>
      </c:txPr>
    </c:title>
    <c:autoTitleDeleted val="0"/>
    <c:plotArea>
      <c:layout>
        <c:manualLayout>
          <c:layoutTarget val="inner"/>
          <c:xMode val="edge"/>
          <c:yMode val="edge"/>
          <c:x val="4.7079089176003897E-2"/>
          <c:y val="4.9840201188349816E-2"/>
          <c:w val="0.92914259975492308"/>
          <c:h val="0.73660073150084948"/>
        </c:manualLayout>
      </c:layout>
      <c:barChart>
        <c:barDir val="col"/>
        <c:grouping val="clustered"/>
        <c:varyColors val="0"/>
        <c:ser>
          <c:idx val="0"/>
          <c:order val="0"/>
          <c:tx>
            <c:strRef>
              <c:f>'Ficha IC 8'!$L$27</c:f>
              <c:strCache>
                <c:ptCount val="1"/>
                <c:pt idx="0">
                  <c:v>X</c:v>
                </c:pt>
              </c:strCache>
            </c:strRef>
          </c:tx>
          <c:spPr>
            <a:gradFill>
              <a:gsLst>
                <a:gs pos="0">
                  <a:srgbClr val="E00EB8"/>
                </a:gs>
                <a:gs pos="46000">
                  <a:srgbClr val="86086E"/>
                </a:gs>
                <a:gs pos="100000">
                  <a:srgbClr val="620650"/>
                </a:gs>
              </a:gsLst>
              <a:path path="circle">
                <a:fillToRect l="50000" t="50000" r="50000" b="50000"/>
              </a:path>
            </a:gradFill>
            <a:ln w="47625" cap="flat" cmpd="sng" algn="ctr">
              <a:noFill/>
              <a:prstDash val="solid"/>
              <a:round/>
            </a:ln>
            <a:effectLst>
              <a:outerShdw blurRad="50800" dist="38100" dir="8100000" algn="tr" rotWithShape="0">
                <a:prstClr val="black">
                  <a:alpha val="40000"/>
                </a:prstClr>
              </a:outerShdw>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Calibri"/>
                    <a:ea typeface="Calibri"/>
                    <a:cs typeface="Calibri"/>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8'!$B$28:$B$37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8'!$L$28:$L$37</c:f>
              <c:numCache>
                <c:formatCode>0%</c:formatCode>
                <c:ptCount val="10"/>
                <c:pt idx="0">
                  <c:v>1</c:v>
                </c:pt>
                <c:pt idx="1">
                  <c:v>0.97581249999999997</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B91A-4068-8C1D-FA4734C89FDB}"/>
            </c:ext>
          </c:extLst>
        </c:ser>
        <c:dLbls>
          <c:showLegendKey val="0"/>
          <c:showVal val="0"/>
          <c:showCatName val="0"/>
          <c:showSerName val="0"/>
          <c:showPercent val="0"/>
          <c:showBubbleSize val="0"/>
        </c:dLbls>
        <c:gapWidth val="20"/>
        <c:axId val="473141432"/>
        <c:axId val="473144568"/>
      </c:barChart>
      <c:lineChart>
        <c:grouping val="standard"/>
        <c:varyColors val="0"/>
        <c:ser>
          <c:idx val="2"/>
          <c:order val="1"/>
          <c:spPr>
            <a:ln w="34925" cap="rnd" cmpd="sng" algn="ctr">
              <a:solidFill>
                <a:srgbClr val="92D050"/>
              </a:solidFill>
              <a:prstDash val="solid"/>
              <a:round/>
            </a:ln>
            <a:effectLst/>
          </c:spPr>
          <c:marker>
            <c:symbol val="none"/>
          </c:marker>
          <c:cat>
            <c:strRef>
              <c:f>'Ficha IC 8'!$B$28:$B$37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8'!$K$28:$K$37</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B91A-4068-8C1D-FA4734C89FDB}"/>
            </c:ext>
          </c:extLst>
        </c:ser>
        <c:dLbls>
          <c:showLegendKey val="0"/>
          <c:showVal val="0"/>
          <c:showCatName val="0"/>
          <c:showSerName val="0"/>
          <c:showPercent val="0"/>
          <c:showBubbleSize val="0"/>
        </c:dLbls>
        <c:marker val="1"/>
        <c:smooth val="0"/>
        <c:axId val="730826248"/>
        <c:axId val="730835432"/>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valAx>
        <c:axId val="730835432"/>
        <c:scaling>
          <c:orientation val="minMax"/>
        </c:scaling>
        <c:delete val="0"/>
        <c:axPos val="r"/>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es-CO"/>
          </a:p>
        </c:txPr>
        <c:crossAx val="730826248"/>
        <c:crosses val="max"/>
        <c:crossBetween val="between"/>
      </c:valAx>
      <c:catAx>
        <c:axId val="730826248"/>
        <c:scaling>
          <c:orientation val="minMax"/>
        </c:scaling>
        <c:delete val="1"/>
        <c:axPos val="b"/>
        <c:numFmt formatCode="General" sourceLinked="1"/>
        <c:majorTickMark val="out"/>
        <c:minorTickMark val="none"/>
        <c:tickLblPos val="nextTo"/>
        <c:crossAx val="730835432"/>
        <c:crosses val="autoZero"/>
        <c:auto val="1"/>
        <c:lblAlgn val="ctr"/>
        <c:lblOffset val="100"/>
        <c:noMultiLvlLbl val="0"/>
      </c:catAx>
      <c:spPr>
        <a:noFill/>
        <a:ln w="25400">
          <a:noFill/>
        </a:ln>
        <a:effectLst/>
      </c:spPr>
    </c:plotArea>
    <c:legend>
      <c:legendPos val="r"/>
      <c:layout>
        <c:manualLayout>
          <c:xMode val="edge"/>
          <c:yMode val="edge"/>
          <c:x val="0.31277651017488312"/>
          <c:y val="0.9418953825023606"/>
          <c:w val="0.38316458206132237"/>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barChart>
        <c:barDir val="bar"/>
        <c:grouping val="clustered"/>
        <c:varyColors val="0"/>
        <c:ser>
          <c:idx val="1"/>
          <c:order val="0"/>
          <c:tx>
            <c:strRef>
              <c:f>'Ficha IC 8'!$I$27</c:f>
              <c:strCache>
                <c:ptCount val="1"/>
                <c:pt idx="0">
                  <c:v>ES_26</c:v>
                </c:pt>
              </c:strCache>
            </c:strRef>
          </c:tx>
          <c:spPr>
            <a:solidFill>
              <a:schemeClr val="accent3"/>
            </a:solidFill>
            <a:ln>
              <a:noFill/>
            </a:ln>
            <a:effectLst/>
          </c:spPr>
          <c:invertIfNegative val="0"/>
          <c:cat>
            <c:strRef>
              <c:f>'Ficha IC 8'!$B$28:$B$37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8'!$I$28:$I$37</c:f>
              <c:numCache>
                <c:formatCode>0%</c:formatCode>
                <c:ptCount val="10"/>
                <c:pt idx="0">
                  <c:v>1</c:v>
                </c:pt>
                <c:pt idx="1">
                  <c:v>0.97</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F7CA-40EF-B282-2DF0E43F595F}"/>
            </c:ext>
          </c:extLst>
        </c:ser>
        <c:ser>
          <c:idx val="0"/>
          <c:order val="1"/>
          <c:tx>
            <c:strRef>
              <c:f>'Ficha IC 8'!$J$27</c:f>
              <c:strCache>
                <c:ptCount val="1"/>
                <c:pt idx="0">
                  <c:v>ES_27</c:v>
                </c:pt>
              </c:strCache>
            </c:strRef>
          </c:tx>
          <c:spPr>
            <a:solidFill>
              <a:schemeClr val="accent1"/>
            </a:solidFill>
            <a:ln>
              <a:noFill/>
            </a:ln>
            <a:effectLst/>
          </c:spPr>
          <c:invertIfNegative val="0"/>
          <c:cat>
            <c:strRef>
              <c:f>'Ficha IC 8'!$B$28:$B$37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8'!$J$28:$J$37</c:f>
              <c:numCache>
                <c:formatCode>0%</c:formatCode>
                <c:ptCount val="10"/>
                <c:pt idx="0">
                  <c:v>1</c:v>
                </c:pt>
                <c:pt idx="1">
                  <c:v>0.98249999999999993</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F7CA-40EF-B282-2DF0E43F595F}"/>
            </c:ext>
          </c:extLst>
        </c:ser>
        <c:dLbls>
          <c:showLegendKey val="0"/>
          <c:showVal val="0"/>
          <c:showCatName val="0"/>
          <c:showSerName val="0"/>
          <c:showPercent val="0"/>
          <c:showBubbleSize val="0"/>
        </c:dLbls>
        <c:gapWidth val="150"/>
        <c:axId val="949992456"/>
        <c:axId val="949999344"/>
      </c:barChart>
      <c:catAx>
        <c:axId val="949992456"/>
        <c:scaling>
          <c:orientation val="minMax"/>
        </c:scaling>
        <c:delete val="0"/>
        <c:axPos val="l"/>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7079089176003897E-2"/>
          <c:y val="4.9840201188349816E-2"/>
          <c:w val="0.92914259975492308"/>
          <c:h val="0.73660073150084948"/>
        </c:manualLayout>
      </c:layout>
      <c:areaChart>
        <c:grouping val="stacked"/>
        <c:varyColors val="0"/>
        <c:ser>
          <c:idx val="0"/>
          <c:order val="0"/>
          <c:tx>
            <c:strRef>
              <c:f>'Ficha IC 9'!$J$25</c:f>
              <c:strCache>
                <c:ptCount val="1"/>
                <c:pt idx="0">
                  <c:v>X</c:v>
                </c:pt>
              </c:strCache>
            </c:strRef>
          </c:tx>
          <c:spPr>
            <a:solidFill>
              <a:schemeClr val="accent1">
                <a:tint val="65000"/>
              </a:schemeClr>
            </a:solidFill>
            <a:ln w="6350" cap="flat" cmpd="sng" algn="ctr">
              <a:solidFill>
                <a:schemeClr val="lt1"/>
              </a:solidFill>
              <a:prstDash val="solid"/>
              <a:round/>
            </a:ln>
            <a:effectLst>
              <a:outerShdw blurRad="50800" dist="38100" dir="8100000" algn="tr" rotWithShape="0">
                <a:prstClr val="black">
                  <a:alpha val="40000"/>
                </a:prstClr>
              </a:outerShdw>
            </a:effectLst>
          </c:spPr>
          <c:dLbls>
            <c:spPr>
              <a:noFill/>
              <a:ln>
                <a:noFill/>
              </a:ln>
              <a:effectLst/>
            </c:spPr>
            <c:txPr>
              <a:bodyPr rot="-5400000" spcFirstLastPara="1" vertOverflow="ellipsis" wrap="square" anchor="ctr" anchorCtr="1"/>
              <a:lstStyle/>
              <a:p>
                <a:pPr>
                  <a:defRPr sz="11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9'!$B$26:$B$35</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9'!$J$26:$J$35</c:f>
              <c:numCache>
                <c:formatCode>0%</c:formatCode>
                <c:ptCount val="10"/>
                <c:pt idx="0">
                  <c:v>1</c:v>
                </c:pt>
                <c:pt idx="1">
                  <c:v>1</c:v>
                </c:pt>
                <c:pt idx="2">
                  <c:v>1</c:v>
                </c:pt>
                <c:pt idx="3">
                  <c:v>1</c:v>
                </c:pt>
                <c:pt idx="4">
                  <c:v>1</c:v>
                </c:pt>
                <c:pt idx="5">
                  <c:v>1</c:v>
                </c:pt>
                <c:pt idx="6">
                  <c:v>0.53</c:v>
                </c:pt>
                <c:pt idx="7">
                  <c:v>0.53</c:v>
                </c:pt>
                <c:pt idx="8">
                  <c:v>0.53</c:v>
                </c:pt>
                <c:pt idx="9">
                  <c:v>0.53</c:v>
                </c:pt>
              </c:numCache>
            </c:numRef>
          </c:val>
          <c:extLst>
            <c:ext xmlns:c16="http://schemas.microsoft.com/office/drawing/2014/chart" uri="{C3380CC4-5D6E-409C-BE32-E72D297353CC}">
              <c16:uniqueId val="{00000000-82E7-4BD9-88C7-DAEB86853334}"/>
            </c:ext>
          </c:extLst>
        </c:ser>
        <c:dLbls>
          <c:showLegendKey val="0"/>
          <c:showVal val="0"/>
          <c:showCatName val="0"/>
          <c:showSerName val="0"/>
          <c:showPercent val="0"/>
          <c:showBubbleSize val="0"/>
        </c:dLbls>
        <c:axId val="473141432"/>
        <c:axId val="473144568"/>
      </c:areaChart>
      <c:lineChart>
        <c:grouping val="stacked"/>
        <c:varyColors val="0"/>
        <c:ser>
          <c:idx val="2"/>
          <c:order val="1"/>
          <c:spPr>
            <a:ln w="31750" cap="rnd" cmpd="sng" algn="ctr">
              <a:solidFill>
                <a:schemeClr val="accent1">
                  <a:shade val="65000"/>
                </a:schemeClr>
              </a:solidFill>
              <a:prstDash val="solid"/>
              <a:round/>
            </a:ln>
            <a:effectLst/>
          </c:spPr>
          <c:marker>
            <c:symbol val="none"/>
          </c:marker>
          <c:cat>
            <c:strRef>
              <c:f>'Ficha IC 9'!$B$26:$B$35</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9'!$I$26:$I$35</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82E7-4BD9-88C7-DAEB86853334}"/>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spPr>
        <a:noFill/>
        <a:ln w="25400">
          <a:noFill/>
        </a:ln>
        <a:effectLst/>
      </c:spPr>
    </c:plotArea>
    <c:legend>
      <c:legendPos val="r"/>
      <c:layout>
        <c:manualLayout>
          <c:xMode val="edge"/>
          <c:yMode val="edge"/>
          <c:x val="0.31277651017488312"/>
          <c:y val="0.9418953825023606"/>
          <c:w val="0.49690318031283692"/>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r>
              <a:rPr kumimoji="0" lang="es-CO" sz="800" b="1" i="0" u="none" strike="noStrike" kern="120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mn-lt"/>
              <a:ea typeface="+mn-ea"/>
              <a:cs typeface="+mn-cs"/>
            </a:defRPr>
          </a:pPr>
          <a:endParaRPr lang="es-CO"/>
        </a:p>
      </c:txPr>
    </c:title>
    <c:autoTitleDeleted val="0"/>
    <c:plotArea>
      <c:layout/>
      <c:doughnutChart>
        <c:varyColors val="1"/>
        <c:ser>
          <c:idx val="0"/>
          <c:order val="0"/>
          <c:tx>
            <c:strRef>
              <c:f>'Ficha IC 9'!$L$21</c:f>
              <c:strCache>
                <c:ptCount val="1"/>
                <c:pt idx="0">
                  <c:v>P% ES</c:v>
                </c:pt>
              </c:strCache>
            </c:strRef>
          </c:tx>
          <c:dPt>
            <c:idx val="0"/>
            <c:bubble3D val="0"/>
            <c:spPr>
              <a:solidFill>
                <a:schemeClr val="accent1"/>
              </a:solidFill>
              <a:ln>
                <a:noFill/>
              </a:ln>
              <a:effectLst/>
            </c:spPr>
            <c:extLst>
              <c:ext xmlns:c16="http://schemas.microsoft.com/office/drawing/2014/chart" uri="{C3380CC4-5D6E-409C-BE32-E72D297353CC}">
                <c16:uniqueId val="{00000001-5FAD-4A75-A65F-DCD5B3A2F9C1}"/>
              </c:ext>
            </c:extLst>
          </c:dPt>
          <c:dPt>
            <c:idx val="1"/>
            <c:bubble3D val="0"/>
            <c:spPr>
              <a:solidFill>
                <a:schemeClr val="accent3"/>
              </a:solidFill>
              <a:ln>
                <a:noFill/>
              </a:ln>
              <a:effectLst/>
            </c:spPr>
            <c:extLst>
              <c:ext xmlns:c16="http://schemas.microsoft.com/office/drawing/2014/chart" uri="{C3380CC4-5D6E-409C-BE32-E72D297353CC}">
                <c16:uniqueId val="{00000003-5FAD-4A75-A65F-DCD5B3A2F9C1}"/>
              </c:ext>
            </c:extLst>
          </c:dPt>
          <c:dPt>
            <c:idx val="2"/>
            <c:bubble3D val="0"/>
            <c:spPr>
              <a:solidFill>
                <a:schemeClr val="accent5"/>
              </a:solidFill>
              <a:ln>
                <a:noFill/>
              </a:ln>
              <a:effectLst/>
            </c:spPr>
            <c:extLst>
              <c:ext xmlns:c16="http://schemas.microsoft.com/office/drawing/2014/chart" uri="{C3380CC4-5D6E-409C-BE32-E72D297353CC}">
                <c16:uniqueId val="{00000005-F13F-4DE7-BE2D-4434519E0D9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9'!$B$22:$B$24</c:f>
              <c:strCache>
                <c:ptCount val="2"/>
                <c:pt idx="0">
                  <c:v>ES_28</c:v>
                </c:pt>
                <c:pt idx="1">
                  <c:v>ES_29</c:v>
                </c:pt>
              </c:strCache>
            </c:strRef>
          </c:cat>
          <c:val>
            <c:numRef>
              <c:f>'Ficha IC 9'!$L$22:$L$24</c:f>
              <c:numCache>
                <c:formatCode>0%</c:formatCode>
                <c:ptCount val="3"/>
                <c:pt idx="0">
                  <c:v>0.53</c:v>
                </c:pt>
                <c:pt idx="1">
                  <c:v>0.47</c:v>
                </c:pt>
              </c:numCache>
            </c:numRef>
          </c:val>
          <c:extLst>
            <c:ext xmlns:c16="http://schemas.microsoft.com/office/drawing/2014/chart" uri="{C3380CC4-5D6E-409C-BE32-E72D297353CC}">
              <c16:uniqueId val="{00000000-4088-409D-94BE-AD968D205B4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1"/>
          <c:order val="0"/>
          <c:tx>
            <c:strRef>
              <c:f>'Ficha IC 9'!$G$25</c:f>
              <c:strCache>
                <c:ptCount val="1"/>
                <c:pt idx="0">
                  <c:v>ES_28</c:v>
                </c:pt>
              </c:strCache>
            </c:strRef>
          </c:tx>
          <c:spPr>
            <a:solidFill>
              <a:schemeClr val="accent1">
                <a:shade val="86000"/>
              </a:schemeClr>
            </a:solidFill>
            <a:ln>
              <a:noFill/>
            </a:ln>
            <a:effectLst/>
            <a:sp3d/>
          </c:spPr>
          <c:invertIfNegative val="0"/>
          <c:cat>
            <c:strRef>
              <c:f>'Ficha IC 9'!$B$26:$B$35</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9'!$G$26:$G$35</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9049-4722-8F04-98E2E88EB92C}"/>
            </c:ext>
          </c:extLst>
        </c:ser>
        <c:ser>
          <c:idx val="3"/>
          <c:order val="1"/>
          <c:tx>
            <c:strRef>
              <c:f>'Ficha IC 9'!$H$25</c:f>
              <c:strCache>
                <c:ptCount val="1"/>
                <c:pt idx="0">
                  <c:v>ES_29</c:v>
                </c:pt>
              </c:strCache>
            </c:strRef>
          </c:tx>
          <c:spPr>
            <a:solidFill>
              <a:schemeClr val="accent1">
                <a:tint val="58000"/>
              </a:schemeClr>
            </a:solidFill>
            <a:ln>
              <a:noFill/>
            </a:ln>
            <a:effectLst/>
            <a:sp3d/>
          </c:spPr>
          <c:invertIfNegative val="0"/>
          <c:cat>
            <c:strRef>
              <c:f>'Ficha IC 9'!$B$26:$B$35</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9'!$H$26:$H$35</c:f>
              <c:numCache>
                <c:formatCode>0%</c:formatCode>
                <c:ptCount val="10"/>
                <c:pt idx="0">
                  <c:v>1</c:v>
                </c:pt>
                <c:pt idx="1">
                  <c:v>1</c:v>
                </c:pt>
                <c:pt idx="2">
                  <c:v>1</c:v>
                </c:pt>
                <c:pt idx="3">
                  <c:v>1</c:v>
                </c:pt>
                <c:pt idx="4">
                  <c:v>1</c:v>
                </c:pt>
                <c:pt idx="5">
                  <c:v>1</c:v>
                </c:pt>
                <c:pt idx="6">
                  <c:v>0.5</c:v>
                </c:pt>
                <c:pt idx="7">
                  <c:v>0.5</c:v>
                </c:pt>
                <c:pt idx="8">
                  <c:v>0.5</c:v>
                </c:pt>
                <c:pt idx="9">
                  <c:v>0.5</c:v>
                </c:pt>
              </c:numCache>
            </c:numRef>
          </c:val>
          <c:extLst>
            <c:ext xmlns:c16="http://schemas.microsoft.com/office/drawing/2014/chart" uri="{C3380CC4-5D6E-409C-BE32-E72D297353CC}">
              <c16:uniqueId val="{00000003-9049-4722-8F04-98E2E88EB92C}"/>
            </c:ext>
          </c:extLst>
        </c:ser>
        <c:dLbls>
          <c:showLegendKey val="0"/>
          <c:showVal val="0"/>
          <c:showCatName val="0"/>
          <c:showSerName val="0"/>
          <c:showPercent val="0"/>
          <c:showBubbleSize val="0"/>
        </c:dLbls>
        <c:gapWidth val="150"/>
        <c:shape val="box"/>
        <c:axId val="949992456"/>
        <c:axId val="949999344"/>
        <c:axId val="0"/>
      </c:bar3D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10'!$N$29</c:f>
              <c:strCache>
                <c:ptCount val="1"/>
                <c:pt idx="0">
                  <c:v>X</c:v>
                </c:pt>
              </c:strCache>
            </c:strRef>
          </c:tx>
          <c:spPr>
            <a:ln w="15875" cap="rnd" cmpd="sng" algn="ctr">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prstDash val="solid"/>
              <a:round/>
            </a:ln>
            <a:effectLst>
              <a:outerShdw blurRad="50800" dist="38100" dir="8100000" algn="tr" rotWithShape="0">
                <a:prstClr val="black">
                  <a:alpha val="40000"/>
                </a:prstClr>
              </a:outerShdw>
            </a:effectLst>
          </c:spPr>
          <c:marker>
            <c:spPr>
              <a:solidFill>
                <a:schemeClr val="accent2"/>
              </a:solidFill>
              <a:ln w="6350" cap="flat" cmpd="sng" algn="ctr">
                <a:solidFill>
                  <a:schemeClr val="accent2"/>
                </a:solidFill>
                <a:prstDash val="solid"/>
                <a:round/>
              </a:ln>
              <a:effectLst/>
            </c:spPr>
          </c:marker>
          <c:dLbls>
            <c:spPr>
              <a:noFill/>
              <a:ln>
                <a:noFill/>
              </a:ln>
              <a:effectLst/>
            </c:spPr>
            <c:txPr>
              <a:bodyPr rot="-5400000" spcFirstLastPara="1" vertOverflow="ellipsis" wrap="square" anchor="ctr" anchorCtr="1"/>
              <a:lstStyle/>
              <a:p>
                <a:pPr>
                  <a:defRPr sz="1100" b="1"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10'!$B$30:$B$39</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10'!$N$30:$N$39</c:f>
              <c:numCache>
                <c:formatCode>0%</c:formatCode>
                <c:ptCount val="10"/>
                <c:pt idx="0">
                  <c:v>0.82779999999999998</c:v>
                </c:pt>
                <c:pt idx="1">
                  <c:v>0.98229999999999995</c:v>
                </c:pt>
                <c:pt idx="2">
                  <c:v>0.95899999999999996</c:v>
                </c:pt>
                <c:pt idx="3">
                  <c:v>0.95395384615384615</c:v>
                </c:pt>
                <c:pt idx="4">
                  <c:v>1.0070961538461538</c:v>
                </c:pt>
                <c:pt idx="5">
                  <c:v>1</c:v>
                </c:pt>
                <c:pt idx="6">
                  <c:v>0.95899999999999996</c:v>
                </c:pt>
                <c:pt idx="7">
                  <c:v>1</c:v>
                </c:pt>
                <c:pt idx="8">
                  <c:v>1</c:v>
                </c:pt>
                <c:pt idx="9">
                  <c:v>1</c:v>
                </c:pt>
              </c:numCache>
            </c:numRef>
          </c:val>
          <c:smooth val="0"/>
          <c:extLst>
            <c:ext xmlns:c16="http://schemas.microsoft.com/office/drawing/2014/chart" uri="{C3380CC4-5D6E-409C-BE32-E72D297353CC}">
              <c16:uniqueId val="{00000000-B196-4533-BBFF-F5DBB5B057D0}"/>
            </c:ext>
          </c:extLst>
        </c:ser>
        <c:ser>
          <c:idx val="2"/>
          <c:order val="1"/>
          <c:spPr>
            <a:ln w="34925" cap="flat" cmpd="sng" algn="ctr">
              <a:solidFill>
                <a:srgbClr val="FFC000"/>
              </a:solidFill>
              <a:prstDash val="solid"/>
              <a:round/>
            </a:ln>
            <a:effectLst/>
          </c:spPr>
          <c:marker>
            <c:symbol val="none"/>
          </c:marker>
          <c:cat>
            <c:strRef>
              <c:f>'Ficha IC 10'!$B$30:$B$39</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10'!$M$30:$M$39</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B196-4533-BBFF-F5DBB5B057D0}"/>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spPr>
        <a:noFill/>
        <a:ln w="25400">
          <a:noFill/>
        </a:ln>
        <a:effectLst/>
      </c:spPr>
    </c:plotArea>
    <c:legend>
      <c:legendPos val="r"/>
      <c:layout>
        <c:manualLayout>
          <c:xMode val="edge"/>
          <c:yMode val="edge"/>
          <c:x val="0.31277651017488312"/>
          <c:y val="0.9418953825023606"/>
          <c:w val="0.44201097817313967"/>
          <c:h val="5.8104797378859756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r>
              <a:rPr lang="es-CO" sz="800" b="1" i="0" u="none" strike="noStrike" kern="1200" spc="0" baseline="0">
                <a:solidFill>
                  <a:sysClr val="windowText" lastClr="000000"/>
                </a:solidFill>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'Ficha IC 10'!$L$21</c:f>
              <c:strCache>
                <c:ptCount val="1"/>
                <c:pt idx="0">
                  <c:v>P% ES</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3810-4611-AD63-FA82108D6901}"/>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810-4611-AD63-FA82108D6901}"/>
              </c:ext>
            </c:extLst>
          </c:dPt>
          <c:dPt>
            <c:idx val="2"/>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B9F-4CC7-801C-73F2BE216BF7}"/>
              </c:ext>
            </c:extLst>
          </c:dPt>
          <c:dPt>
            <c:idx val="3"/>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FB9F-4CC7-801C-73F2BE216BF7}"/>
              </c:ext>
            </c:extLst>
          </c:dPt>
          <c:dPt>
            <c:idx val="4"/>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FB9F-4CC7-801C-73F2BE216BF7}"/>
              </c:ext>
            </c:extLst>
          </c:dPt>
          <c:dPt>
            <c:idx val="5"/>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FB9F-4CC7-801C-73F2BE216BF7}"/>
              </c:ext>
            </c:extLst>
          </c:dPt>
          <c:dPt>
            <c:idx val="6"/>
            <c:bubble3D val="0"/>
            <c:spPr>
              <a:solidFill>
                <a:schemeClr val="accent1">
                  <a:lumMod val="80000"/>
                  <a:lumOff val="2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81A-40A1-BA99-310002615CE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1-3810-4611-AD63-FA82108D690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3810-4611-AD63-FA82108D690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4-FB9F-4CC7-801C-73F2BE216BF7}"/>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5-FB9F-4CC7-801C-73F2BE216BF7}"/>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6-FB9F-4CC7-801C-73F2BE216BF7}"/>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lumMod val="6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7-FB9F-4CC7-801C-73F2BE216BF7}"/>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80000"/>
                          <a:lumOff val="20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D-E81A-40A1-BA99-310002615CE5}"/>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10'!$B$22:$B$28</c:f>
              <c:strCache>
                <c:ptCount val="3"/>
                <c:pt idx="0">
                  <c:v>ES_30</c:v>
                </c:pt>
                <c:pt idx="2">
                  <c:v>ES_31</c:v>
                </c:pt>
              </c:strCache>
            </c:strRef>
          </c:cat>
          <c:val>
            <c:numRef>
              <c:f>'Ficha IC 10'!$L$22:$L$28</c:f>
              <c:numCache>
                <c:formatCode>0%</c:formatCode>
                <c:ptCount val="7"/>
                <c:pt idx="0">
                  <c:v>0.59</c:v>
                </c:pt>
                <c:pt idx="2">
                  <c:v>0.41</c:v>
                </c:pt>
              </c:numCache>
            </c:numRef>
          </c:val>
          <c:extLst>
            <c:ext xmlns:c16="http://schemas.microsoft.com/office/drawing/2014/chart" uri="{C3380CC4-5D6E-409C-BE32-E72D297353CC}">
              <c16:uniqueId val="{00000008-3810-4611-AD63-FA82108D6901}"/>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2.1623573547975812E-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areaChart>
        <c:grouping val="standard"/>
        <c:varyColors val="0"/>
        <c:ser>
          <c:idx val="1"/>
          <c:order val="0"/>
          <c:tx>
            <c:strRef>
              <c:f>'Ficha IC 10'!$K$29</c:f>
              <c:strCache>
                <c:ptCount val="1"/>
                <c:pt idx="0">
                  <c:v>ES_30</c:v>
                </c:pt>
              </c:strCache>
            </c:strRef>
          </c:tx>
          <c:spPr>
            <a:solidFill>
              <a:schemeClr val="accent2"/>
            </a:solidFill>
            <a:ln w="25400">
              <a:noFill/>
            </a:ln>
            <a:effectLst/>
          </c:spPr>
          <c:cat>
            <c:strRef>
              <c:f>'Ficha IC 10'!$B$30:$B$39</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10'!$K$30:$K$39</c:f>
              <c:numCache>
                <c:formatCode>0%</c:formatCode>
                <c:ptCount val="10"/>
                <c:pt idx="0">
                  <c:v>1</c:v>
                </c:pt>
                <c:pt idx="1">
                  <c:v>0.97</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0BC9-4274-A70C-B63D8195F0B1}"/>
            </c:ext>
          </c:extLst>
        </c:ser>
        <c:ser>
          <c:idx val="0"/>
          <c:order val="1"/>
          <c:tx>
            <c:strRef>
              <c:f>'Ficha IC 10'!$L$29</c:f>
              <c:strCache>
                <c:ptCount val="1"/>
                <c:pt idx="0">
                  <c:v>ES_31</c:v>
                </c:pt>
              </c:strCache>
            </c:strRef>
          </c:tx>
          <c:spPr>
            <a:solidFill>
              <a:schemeClr val="accent1"/>
            </a:solidFill>
            <a:ln w="25400">
              <a:noFill/>
            </a:ln>
            <a:effectLst/>
          </c:spPr>
          <c:cat>
            <c:strRef>
              <c:f>'Ficha IC 10'!$B$30:$B$39</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10'!$L$30:$L$39</c:f>
              <c:numCache>
                <c:formatCode>0%</c:formatCode>
                <c:ptCount val="10"/>
                <c:pt idx="0">
                  <c:v>0.58000000000000007</c:v>
                </c:pt>
                <c:pt idx="1">
                  <c:v>1</c:v>
                </c:pt>
                <c:pt idx="2">
                  <c:v>0.9</c:v>
                </c:pt>
                <c:pt idx="3">
                  <c:v>0.88769230769230767</c:v>
                </c:pt>
                <c:pt idx="4">
                  <c:v>1.0173076923076922</c:v>
                </c:pt>
                <c:pt idx="5">
                  <c:v>1</c:v>
                </c:pt>
                <c:pt idx="6">
                  <c:v>0.9</c:v>
                </c:pt>
                <c:pt idx="7">
                  <c:v>1</c:v>
                </c:pt>
                <c:pt idx="8">
                  <c:v>1</c:v>
                </c:pt>
                <c:pt idx="9">
                  <c:v>1</c:v>
                </c:pt>
              </c:numCache>
            </c:numRef>
          </c:val>
          <c:extLst>
            <c:ext xmlns:c16="http://schemas.microsoft.com/office/drawing/2014/chart" uri="{C3380CC4-5D6E-409C-BE32-E72D297353CC}">
              <c16:uniqueId val="{00000001-0BC9-4274-A70C-B63D8195F0B1}"/>
            </c:ext>
          </c:extLst>
        </c:ser>
        <c:dLbls>
          <c:showLegendKey val="0"/>
          <c:showVal val="0"/>
          <c:showCatName val="0"/>
          <c:showSerName val="0"/>
          <c:showPercent val="0"/>
          <c:showBubbleSize val="0"/>
        </c:dLbls>
        <c:axId val="949992456"/>
        <c:axId val="949999344"/>
      </c:area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7079089176003897E-2"/>
          <c:y val="4.9840201188349816E-2"/>
          <c:w val="0.92914259975492308"/>
          <c:h val="0.73660073150084948"/>
        </c:manualLayout>
      </c:layout>
      <c:lineChart>
        <c:grouping val="standard"/>
        <c:varyColors val="0"/>
        <c:ser>
          <c:idx val="0"/>
          <c:order val="0"/>
          <c:tx>
            <c:strRef>
              <c:f>'Ficha IC 11'!$I$24</c:f>
              <c:strCache>
                <c:ptCount val="1"/>
                <c:pt idx="0">
                  <c:v>X</c:v>
                </c:pt>
              </c:strCache>
            </c:strRef>
          </c:tx>
          <c:spPr>
            <a:ln w="31750" cap="rnd" cmpd="sng" algn="ctr">
              <a:solidFill>
                <a:schemeClr val="accent3">
                  <a:shade val="65000"/>
                </a:schemeClr>
              </a:solidFill>
              <a:prstDash val="solid"/>
              <a:round/>
            </a:ln>
            <a:effectLst>
              <a:outerShdw blurRad="50800" dist="38100" dir="8100000" algn="tr" rotWithShape="0">
                <a:prstClr val="black">
                  <a:alpha val="40000"/>
                </a:prstClr>
              </a:outerShdw>
            </a:effectLst>
          </c:spPr>
          <c:marker>
            <c:symbol val="none"/>
          </c:marker>
          <c:dLbls>
            <c:spPr>
              <a:noFill/>
              <a:ln>
                <a:noFill/>
              </a:ln>
              <a:effectLst/>
            </c:spPr>
            <c:txPr>
              <a:bodyPr rot="-5400000" spcFirstLastPara="1" vertOverflow="ellipsis" wrap="square" anchor="ctr" anchorCtr="1"/>
              <a:lstStyle/>
              <a:p>
                <a:pPr>
                  <a:defRPr sz="1100" b="1"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11'!$B$25:$B$34</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11'!$I$25:$I$34</c:f>
              <c:numCache>
                <c:formatCode>0%</c:formatCode>
                <c:ptCount val="10"/>
                <c:pt idx="0">
                  <c:v>1</c:v>
                </c:pt>
                <c:pt idx="1">
                  <c:v>1</c:v>
                </c:pt>
                <c:pt idx="2">
                  <c:v>1</c:v>
                </c:pt>
                <c:pt idx="3">
                  <c:v>1</c:v>
                </c:pt>
                <c:pt idx="4">
                  <c:v>1</c:v>
                </c:pt>
                <c:pt idx="5">
                  <c:v>1</c:v>
                </c:pt>
                <c:pt idx="6">
                  <c:v>1</c:v>
                </c:pt>
                <c:pt idx="7">
                  <c:v>1</c:v>
                </c:pt>
                <c:pt idx="8">
                  <c:v>1</c:v>
                </c:pt>
                <c:pt idx="9">
                  <c:v>1</c:v>
                </c:pt>
              </c:numCache>
            </c:numRef>
          </c:val>
          <c:smooth val="0"/>
          <c:extLst>
            <c:ext xmlns:c16="http://schemas.microsoft.com/office/drawing/2014/chart" uri="{C3380CC4-5D6E-409C-BE32-E72D297353CC}">
              <c16:uniqueId val="{00000000-C36D-425A-994E-87284FF15229}"/>
            </c:ext>
          </c:extLst>
        </c:ser>
        <c:ser>
          <c:idx val="2"/>
          <c:order val="1"/>
          <c:spPr>
            <a:ln w="31750" cap="rnd" cmpd="sng" algn="ctr">
              <a:solidFill>
                <a:srgbClr val="FFC000"/>
              </a:solidFill>
              <a:prstDash val="solid"/>
              <a:round/>
            </a:ln>
            <a:effectLst/>
          </c:spPr>
          <c:marker>
            <c:symbol val="none"/>
          </c:marker>
          <c:cat>
            <c:strRef>
              <c:f>'Ficha IC 11'!$B$25:$B$34</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11'!$H$25:$H$34</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C36D-425A-994E-87284FF15229}"/>
            </c:ext>
          </c:extLst>
        </c:ser>
        <c:dLbls>
          <c:showLegendKey val="0"/>
          <c:showVal val="0"/>
          <c:showCatName val="0"/>
          <c:showSerName val="0"/>
          <c:showPercent val="0"/>
          <c:showBubbleSize val="0"/>
        </c:dLbls>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spPr>
        <a:noFill/>
        <a:ln w="25400">
          <a:noFill/>
        </a:ln>
        <a:effectLst/>
      </c:spPr>
    </c:plotArea>
    <c:legend>
      <c:legendPos val="b"/>
      <c:layout>
        <c:manualLayout>
          <c:xMode val="edge"/>
          <c:yMode val="edge"/>
          <c:x val="0.309652273185061"/>
          <c:y val="0.9161194221622786"/>
          <c:w val="9.5841974478261677E-2"/>
          <c:h val="4.5646824146981631E-2"/>
        </c:manualLayout>
      </c:layout>
      <c:overlay val="0"/>
      <c:spPr>
        <a:noFill/>
        <a:ln>
          <a:noFill/>
        </a:ln>
        <a:effectLst/>
      </c:spPr>
      <c:txPr>
        <a:bodyPr rot="0" spcFirstLastPara="1" vertOverflow="ellipsis" vert="horz" wrap="square" anchor="ctr" anchorCtr="1"/>
        <a:lstStyle/>
        <a:p>
          <a:pPr rtl="0">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solidFill>
      <a:schemeClr val="lt1"/>
    </a:solid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r>
              <a:rPr lang="es-CO" sz="800" b="1" i="0" u="none" strike="noStrike" kern="1200" spc="0" baseline="0">
                <a:solidFill>
                  <a:sysClr val="windowText" lastClr="000000"/>
                </a:solidFill>
                <a:latin typeface="Arial" panose="020B0604020202020204" pitchFamily="34" charset="0"/>
                <a:ea typeface="+mn-ea"/>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lang="es-CO" sz="800" b="1" i="0" u="none" strike="noStrike" kern="1200" cap="all"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'Ficha IC 11'!$L$21</c:f>
              <c:strCache>
                <c:ptCount val="1"/>
                <c:pt idx="0">
                  <c:v>P% ES</c:v>
                </c:pt>
              </c:strCache>
            </c:strRef>
          </c:tx>
          <c:dPt>
            <c:idx val="0"/>
            <c:bubble3D val="0"/>
            <c:spPr>
              <a:solidFill>
                <a:schemeClr val="accent2">
                  <a:tint val="77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2F6-4D9C-9540-5309F3A3A2FE}"/>
              </c:ext>
            </c:extLst>
          </c:dPt>
          <c:dPt>
            <c:idx val="1"/>
            <c:bubble3D val="0"/>
            <c:spPr>
              <a:solidFill>
                <a:schemeClr val="accent2">
                  <a:shade val="7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2F6-4D9C-9540-5309F3A3A2F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tint val="77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1-E2F6-4D9C-9540-5309F3A3A2FE}"/>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hade val="76000"/>
                        </a:schemeClr>
                      </a:solidFill>
                      <a:latin typeface="+mn-lt"/>
                      <a:ea typeface="+mn-ea"/>
                      <a:cs typeface="+mn-cs"/>
                    </a:defRPr>
                  </a:pPr>
                  <a:endParaRPr lang="es-CO"/>
                </a:p>
              </c:txPr>
              <c:dLblPos val="outEnd"/>
              <c:showLegendKey val="0"/>
              <c:showVal val="1"/>
              <c:showCatName val="1"/>
              <c:showSerName val="0"/>
              <c:showPercent val="0"/>
              <c:showBubbleSize val="0"/>
              <c:extLst>
                <c:ext xmlns:c16="http://schemas.microsoft.com/office/drawing/2014/chart" uri="{C3380CC4-5D6E-409C-BE32-E72D297353CC}">
                  <c16:uniqueId val="{00000003-E2F6-4D9C-9540-5309F3A3A2FE}"/>
                </c:ext>
              </c:extLst>
            </c:dLbl>
            <c:spPr>
              <a:noFill/>
              <a:ln>
                <a:noFill/>
              </a:ln>
              <a:effectLst/>
            </c:sp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11'!$B$22:$B$23</c:f>
              <c:strCache>
                <c:ptCount val="2"/>
                <c:pt idx="0">
                  <c:v>ES_32</c:v>
                </c:pt>
                <c:pt idx="1">
                  <c:v>ES_33</c:v>
                </c:pt>
              </c:strCache>
            </c:strRef>
          </c:cat>
          <c:val>
            <c:numRef>
              <c:f>'Ficha IC 11'!$L$22:$L$23</c:f>
              <c:numCache>
                <c:formatCode>0.0%</c:formatCode>
                <c:ptCount val="2"/>
                <c:pt idx="0">
                  <c:v>0.46500000000000002</c:v>
                </c:pt>
                <c:pt idx="1">
                  <c:v>0.53500000000000003</c:v>
                </c:pt>
              </c:numCache>
            </c:numRef>
          </c:val>
          <c:extLst>
            <c:ext xmlns:c16="http://schemas.microsoft.com/office/drawing/2014/chart" uri="{C3380CC4-5D6E-409C-BE32-E72D297353CC}">
              <c16:uniqueId val="{00000004-E2F6-4D9C-9540-5309F3A3A2F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COMPORTAMIENTO DE LAS ESTRATEGIAS DEL OBJETIVO ESTRATÉGICO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tx>
            <c:strRef>
              <c:f>'Ficha IC 1'!$I$27</c:f>
              <c:strCache>
                <c:ptCount val="1"/>
                <c:pt idx="0">
                  <c:v>ES_1</c:v>
                </c:pt>
              </c:strCache>
            </c:strRef>
          </c:tx>
          <c:spPr>
            <a:solidFill>
              <a:schemeClr val="accent2"/>
            </a:solidFill>
            <a:ln>
              <a:noFill/>
            </a:ln>
            <a:effectLst/>
          </c:spPr>
          <c:invertIfNegative val="0"/>
          <c:cat>
            <c:strRef>
              <c:f>'Ficha IC 1'!$B$28:$B$37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1'!$I$28:$I$37</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3A71-40A0-98DF-E76906347DC3}"/>
            </c:ext>
          </c:extLst>
        </c:ser>
        <c:ser>
          <c:idx val="2"/>
          <c:order val="1"/>
          <c:tx>
            <c:strRef>
              <c:f>'Ficha IC 1'!$J$27</c:f>
              <c:strCache>
                <c:ptCount val="1"/>
                <c:pt idx="0">
                  <c:v>ES_2</c:v>
                </c:pt>
              </c:strCache>
            </c:strRef>
          </c:tx>
          <c:spPr>
            <a:solidFill>
              <a:schemeClr val="accent3"/>
            </a:solidFill>
            <a:ln>
              <a:noFill/>
            </a:ln>
            <a:effectLst/>
          </c:spPr>
          <c:invertIfNegative val="0"/>
          <c:cat>
            <c:strRef>
              <c:f>'Ficha IC 1'!$B$28:$B$37</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1'!$J$28:$J$37</c:f>
              <c:numCache>
                <c:formatCode>0%</c:formatCode>
                <c:ptCount val="10"/>
                <c:pt idx="0">
                  <c:v>1</c:v>
                </c:pt>
                <c:pt idx="1">
                  <c:v>0.99399999999999999</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2-3A71-40A0-98DF-E76906347DC3}"/>
            </c:ext>
          </c:extLst>
        </c:ser>
        <c:dLbls>
          <c:showLegendKey val="0"/>
          <c:showVal val="0"/>
          <c:showCatName val="0"/>
          <c:showSerName val="0"/>
          <c:showPercent val="0"/>
          <c:showBubbleSize val="0"/>
        </c:dLbls>
        <c:gapWidth val="219"/>
        <c:overlap val="-27"/>
        <c:axId val="949992456"/>
        <c:axId val="949999344"/>
      </c:barChart>
      <c:catAx>
        <c:axId val="949992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9344"/>
        <c:crosses val="autoZero"/>
        <c:auto val="1"/>
        <c:lblAlgn val="ctr"/>
        <c:lblOffset val="100"/>
        <c:noMultiLvlLbl val="0"/>
      </c:catAx>
      <c:valAx>
        <c:axId val="949999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'Ficha IC 11'!$G$24</c:f>
              <c:strCache>
                <c:ptCount val="1"/>
                <c:pt idx="0">
                  <c:v>ES_33</c:v>
                </c:pt>
              </c:strCache>
            </c:strRef>
          </c:tx>
          <c:spPr>
            <a:solidFill>
              <a:schemeClr val="accent3">
                <a:shade val="76000"/>
              </a:schemeClr>
            </a:solidFill>
            <a:ln>
              <a:noFill/>
            </a:ln>
            <a:effectLst/>
          </c:spPr>
          <c:invertIfNegative val="0"/>
          <c:cat>
            <c:strRef>
              <c:f>'Ficha IC 11'!$B$25:$B$34</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11'!$G$25:$G$34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9CE0-4AA2-95C4-252CB552F29B}"/>
            </c:ext>
          </c:extLst>
        </c:ser>
        <c:ser>
          <c:idx val="1"/>
          <c:order val="1"/>
          <c:tx>
            <c:strRef>
              <c:f>'Ficha IC 11'!$F$24</c:f>
              <c:strCache>
                <c:ptCount val="1"/>
                <c:pt idx="0">
                  <c:v>ES_32</c:v>
                </c:pt>
              </c:strCache>
            </c:strRef>
          </c:tx>
          <c:spPr>
            <a:solidFill>
              <a:schemeClr val="accent3">
                <a:tint val="77000"/>
              </a:schemeClr>
            </a:solidFill>
            <a:ln>
              <a:noFill/>
            </a:ln>
            <a:effectLst/>
          </c:spPr>
          <c:invertIfNegative val="0"/>
          <c:cat>
            <c:strRef>
              <c:f>'Ficha IC 11'!$B$25:$B$34</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11'!$F$25:$F$34</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9CE0-4AA2-95C4-252CB552F29B}"/>
            </c:ext>
          </c:extLst>
        </c:ser>
        <c:dLbls>
          <c:showLegendKey val="0"/>
          <c:showVal val="0"/>
          <c:showCatName val="0"/>
          <c:showSerName val="0"/>
          <c:showPercent val="0"/>
          <c:showBubbleSize val="0"/>
        </c:dLbls>
        <c:gapWidth val="150"/>
        <c:axId val="949992456"/>
        <c:axId val="949999344"/>
      </c:bar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chemeClr val="bg1"/>
                </a:solidFill>
                <a:latin typeface="Arial" panose="020B0604020202020204" pitchFamily="34" charset="0"/>
                <a:ea typeface="+mn-ea"/>
                <a:cs typeface="Arial" panose="020B0604020202020204" pitchFamily="34" charset="0"/>
              </a:defRPr>
            </a:pPr>
            <a:r>
              <a:rPr lang="en-US" sz="2000" b="0" i="0" baseline="0">
                <a:solidFill>
                  <a:schemeClr val="bg1"/>
                </a:solidFill>
                <a:effectLst/>
                <a:latin typeface="Arial" panose="020B0604020202020204" pitchFamily="34" charset="0"/>
                <a:cs typeface="Arial" panose="020B0604020202020204" pitchFamily="34" charset="0"/>
              </a:rPr>
              <a:t>CUMPLIMIENTO DE INDICADORES COMPUESTOS (ACUMULADO</a:t>
            </a:r>
            <a:r>
              <a:rPr lang="es-CO" sz="2000" b="0" i="0" baseline="0">
                <a:solidFill>
                  <a:schemeClr val="bg1"/>
                </a:solidFill>
                <a:effectLst/>
                <a:latin typeface="Arial" panose="020B0604020202020204" pitchFamily="34" charset="0"/>
                <a:cs typeface="Arial" panose="020B0604020202020204" pitchFamily="34" charset="0"/>
              </a:rPr>
              <a:t>)</a:t>
            </a:r>
            <a:endParaRPr lang="es-CO" sz="2000" b="0">
              <a:solidFill>
                <a:schemeClr val="bg1"/>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000" b="0" i="0" u="none" strike="noStrike" kern="1200" spc="0" baseline="0">
              <a:solidFill>
                <a:schemeClr val="bg1"/>
              </a:solidFill>
              <a:latin typeface="Arial" panose="020B0604020202020204" pitchFamily="34" charset="0"/>
              <a:ea typeface="+mn-ea"/>
              <a:cs typeface="Arial" panose="020B0604020202020204" pitchFamily="34" charset="0"/>
            </a:defRPr>
          </a:pPr>
          <a:endParaRPr lang="es-CO"/>
        </a:p>
      </c:txPr>
    </c:title>
    <c:autoTitleDeleted val="0"/>
    <c:plotArea>
      <c:layout/>
      <c:barChart>
        <c:barDir val="bar"/>
        <c:grouping val="clustered"/>
        <c:varyColors val="0"/>
        <c:ser>
          <c:idx val="0"/>
          <c:order val="0"/>
          <c:tx>
            <c:strRef>
              <c:f>Data!$J$30</c:f>
              <c:strCache>
                <c:ptCount val="1"/>
                <c:pt idx="0">
                  <c:v>RESULTADO</c:v>
                </c:pt>
              </c:strCache>
            </c:strRef>
          </c:tx>
          <c:spPr>
            <a:gradFill flip="none" rotWithShape="1">
              <a:gsLst>
                <a:gs pos="100000">
                  <a:srgbClr val="FDE7F9">
                    <a:alpha val="60000"/>
                  </a:srgbClr>
                </a:gs>
                <a:gs pos="48000">
                  <a:srgbClr val="F789E2">
                    <a:alpha val="50000"/>
                  </a:srgbClr>
                </a:gs>
                <a:gs pos="0">
                  <a:srgbClr val="B40C94">
                    <a:alpha val="80000"/>
                  </a:srgbClr>
                </a:gs>
              </a:gsLst>
              <a:lin ang="0" scaled="1"/>
              <a:tileRect/>
            </a:gradFill>
            <a:ln w="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Data!$I$31:$I$41</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Data!$J$31:$J$41</c:f>
              <c:numCache>
                <c:formatCode>0.0%</c:formatCode>
                <c:ptCount val="11"/>
                <c:pt idx="0" formatCode="0%">
                  <c:v>0.99954391891891903</c:v>
                </c:pt>
                <c:pt idx="1">
                  <c:v>0.90626327259399453</c:v>
                </c:pt>
                <c:pt idx="2">
                  <c:v>1</c:v>
                </c:pt>
                <c:pt idx="3">
                  <c:v>1.0643338532245117</c:v>
                </c:pt>
                <c:pt idx="4">
                  <c:v>0.90697537066490974</c:v>
                </c:pt>
                <c:pt idx="5">
                  <c:v>1.0545766283524904</c:v>
                </c:pt>
                <c:pt idx="6">
                  <c:v>1</c:v>
                </c:pt>
                <c:pt idx="7">
                  <c:v>0.99604185124214317</c:v>
                </c:pt>
                <c:pt idx="8">
                  <c:v>1</c:v>
                </c:pt>
                <c:pt idx="9">
                  <c:v>0.98332445709902816</c:v>
                </c:pt>
                <c:pt idx="10">
                  <c:v>1</c:v>
                </c:pt>
              </c:numCache>
            </c:numRef>
          </c:val>
          <c:extLst>
            <c:ext xmlns:c16="http://schemas.microsoft.com/office/drawing/2014/chart" uri="{C3380CC4-5D6E-409C-BE32-E72D297353CC}">
              <c16:uniqueId val="{00000000-745A-497F-B5F1-E846DF365F72}"/>
            </c:ext>
          </c:extLst>
        </c:ser>
        <c:dLbls>
          <c:showLegendKey val="0"/>
          <c:showVal val="0"/>
          <c:showCatName val="0"/>
          <c:showSerName val="0"/>
          <c:showPercent val="0"/>
          <c:showBubbleSize val="0"/>
        </c:dLbls>
        <c:gapWidth val="80"/>
        <c:axId val="764140872"/>
        <c:axId val="764142840"/>
      </c:barChart>
      <c:catAx>
        <c:axId val="764140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bg1"/>
                </a:solidFill>
                <a:latin typeface="+mn-lt"/>
                <a:ea typeface="+mn-ea"/>
                <a:cs typeface="+mn-cs"/>
              </a:defRPr>
            </a:pPr>
            <a:endParaRPr lang="es-CO"/>
          </a:p>
        </c:txPr>
        <c:crossAx val="764142840"/>
        <c:crosses val="autoZero"/>
        <c:auto val="1"/>
        <c:lblAlgn val="ctr"/>
        <c:lblOffset val="100"/>
        <c:noMultiLvlLbl val="0"/>
      </c:catAx>
      <c:valAx>
        <c:axId val="764142840"/>
        <c:scaling>
          <c:orientation val="minMax"/>
        </c:scaling>
        <c:delete val="1"/>
        <c:axPos val="b"/>
        <c:numFmt formatCode="0%" sourceLinked="1"/>
        <c:majorTickMark val="none"/>
        <c:minorTickMark val="none"/>
        <c:tickLblPos val="nextTo"/>
        <c:crossAx val="764140872"/>
        <c:crosses val="autoZero"/>
        <c:crossBetween val="between"/>
      </c:valAx>
      <c:spPr>
        <a:noFill/>
        <a:ln>
          <a:noFill/>
        </a:ln>
        <a:effectLst/>
      </c:spPr>
    </c:plotArea>
    <c:plotVisOnly val="1"/>
    <c:dispBlanksAs val="gap"/>
    <c:showDLblsOverMax val="0"/>
  </c:chart>
  <c:spPr>
    <a:solidFill>
      <a:srgbClr val="2B0323">
        <a:alpha val="60000"/>
      </a:srgbClr>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pivotSource>
    <c:name>[Julio18_Herramienta de Medición PEI _2021_ Programación y ejecución 2020-2021 versión ajustada Paula - copia.xlsx]Data!TablaDinámica6</c:name>
    <c:fmtId val="21"/>
  </c:pivotSource>
  <c:chart>
    <c:title>
      <c:tx>
        <c:rich>
          <a:bodyPr rot="0" spcFirstLastPara="1" vertOverflow="ellipsis" vert="horz" wrap="square" anchor="ctr" anchorCtr="1"/>
          <a:lstStyle/>
          <a:p>
            <a:pPr>
              <a:defRPr sz="2400" b="0" i="0" u="none" strike="noStrike" kern="1200" cap="all" spc="100" normalizeH="0" baseline="0">
                <a:solidFill>
                  <a:schemeClr val="lt1"/>
                </a:solidFill>
                <a:latin typeface="+mn-lt"/>
                <a:ea typeface="+mn-ea"/>
                <a:cs typeface="+mn-cs"/>
              </a:defRPr>
            </a:pPr>
            <a:r>
              <a:rPr lang="en-US" sz="2000" b="0">
                <a:latin typeface="Arial" panose="020B0604020202020204" pitchFamily="34" charset="0"/>
                <a:cs typeface="Arial" panose="020B0604020202020204" pitchFamily="34" charset="0"/>
              </a:rPr>
              <a:t>CUMPLIMIENTO INDICADORES COMPUESTOS </a:t>
            </a:r>
            <a:endParaRPr lang="es-CO" sz="2000" b="0">
              <a:latin typeface="Arial" panose="020B0604020202020204" pitchFamily="34" charset="0"/>
              <a:cs typeface="Arial" panose="020B0604020202020204" pitchFamily="34" charset="0"/>
            </a:endParaRPr>
          </a:p>
        </c:rich>
      </c:tx>
      <c:layout>
        <c:manualLayout>
          <c:xMode val="edge"/>
          <c:yMode val="edge"/>
          <c:x val="0.28318830645849846"/>
          <c:y val="6.3492063492063489E-2"/>
        </c:manualLayout>
      </c:layout>
      <c:overlay val="0"/>
      <c:spPr>
        <a:noFill/>
        <a:ln>
          <a:noFill/>
        </a:ln>
        <a:effectLst/>
      </c:spPr>
      <c:txPr>
        <a:bodyPr rot="0" spcFirstLastPara="1" vertOverflow="ellipsis" vert="horz" wrap="square" anchor="ctr" anchorCtr="1"/>
        <a:lstStyle/>
        <a:p>
          <a:pPr>
            <a:defRPr sz="2400" b="0" i="0" u="none" strike="noStrike" kern="1200" cap="all" spc="100" normalizeH="0" baseline="0">
              <a:solidFill>
                <a:schemeClr val="lt1"/>
              </a:solidFill>
              <a:latin typeface="+mn-lt"/>
              <a:ea typeface="+mn-ea"/>
              <a:cs typeface="+mn-cs"/>
            </a:defRPr>
          </a:pPr>
          <a:endParaRPr lang="es-CO"/>
        </a:p>
      </c:txPr>
    </c:title>
    <c:autoTitleDeleted val="0"/>
    <c:pivotFmts>
      <c:pivotFmt>
        <c:idx val="0"/>
        <c:dLbl>
          <c:idx val="0"/>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spPr>
          <a:ln w="25400" cap="rnd">
            <a:solidFill>
              <a:srgbClr val="7030A0"/>
            </a:solidFill>
            <a:round/>
          </a:ln>
          <a:effectLst>
            <a:outerShdw dist="25400" dir="2700000" algn="tl" rotWithShape="0">
              <a:schemeClr val="dk1">
                <a:tint val="88500"/>
              </a:schemeClr>
            </a:outerShdw>
          </a:effectLst>
        </c:spPr>
        <c:marker>
          <c:symbol val="circle"/>
          <c:size val="14"/>
          <c:spPr>
            <a:solidFill>
              <a:schemeClr val="bg1"/>
            </a:solidFill>
            <a:ln>
              <a:solidFill>
                <a:srgbClr val="B40C9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Data!$J$3</c:f>
              <c:strCache>
                <c:ptCount val="1"/>
                <c:pt idx="0">
                  <c:v>Total</c:v>
                </c:pt>
              </c:strCache>
            </c:strRef>
          </c:tx>
          <c:spPr>
            <a:ln w="25400" cap="rnd">
              <a:solidFill>
                <a:srgbClr val="7030A0"/>
              </a:solidFill>
              <a:round/>
            </a:ln>
            <a:effectLst>
              <a:outerShdw dist="25400" dir="2700000" algn="tl" rotWithShape="0">
                <a:schemeClr val="dk1">
                  <a:tint val="88500"/>
                </a:schemeClr>
              </a:outerShdw>
            </a:effectLst>
          </c:spPr>
          <c:marker>
            <c:symbol val="circle"/>
            <c:size val="14"/>
            <c:spPr>
              <a:solidFill>
                <a:schemeClr val="bg1"/>
              </a:solidFill>
              <a:ln>
                <a:solidFill>
                  <a:srgbClr val="B40C9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tint val="88500"/>
                          <a:lumMod val="60000"/>
                          <a:lumOff val="40000"/>
                        </a:schemeClr>
                      </a:solidFill>
                    </a:ln>
                    <a:effectLst/>
                  </c:spPr>
                </c15:leaderLines>
              </c:ext>
            </c:extLst>
          </c:dLbls>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smooth val="0"/>
          <c:extLst>
            <c:ext xmlns:c16="http://schemas.microsoft.com/office/drawing/2014/chart" uri="{C3380CC4-5D6E-409C-BE32-E72D297353CC}">
              <c16:uniqueId val="{00000000-ADCE-417D-A06A-C774CE3FA86D}"/>
            </c:ext>
          </c:extLst>
        </c:ser>
        <c:dLbls>
          <c:dLblPos val="ctr"/>
          <c:showLegendKey val="0"/>
          <c:showVal val="1"/>
          <c:showCatName val="0"/>
          <c:showSerName val="0"/>
          <c:showPercent val="0"/>
          <c:showBubbleSize val="0"/>
        </c:dLbls>
        <c:dropLines>
          <c:spPr>
            <a:ln w="9525" cap="flat" cmpd="sng" algn="ctr">
              <a:gradFill>
                <a:gsLst>
                  <a:gs pos="66000">
                    <a:srgbClr val="FDE7F9">
                      <a:alpha val="30000"/>
                    </a:srgbClr>
                  </a:gs>
                  <a:gs pos="29000">
                    <a:srgbClr val="F565DA"/>
                  </a:gs>
                  <a:gs pos="0">
                    <a:srgbClr val="B40C94"/>
                  </a:gs>
                </a:gsLst>
                <a:lin ang="5400000" scaled="1"/>
              </a:gradFill>
              <a:round/>
            </a:ln>
            <a:effectLst/>
          </c:spPr>
        </c:dropLines>
        <c:marker val="1"/>
        <c:smooth val="0"/>
        <c:axId val="576822272"/>
        <c:axId val="576814400"/>
      </c:lineChart>
      <c:catAx>
        <c:axId val="576822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spc="30" baseline="0">
                <a:solidFill>
                  <a:schemeClr val="lt1"/>
                </a:solidFill>
                <a:latin typeface="+mn-lt"/>
                <a:ea typeface="+mn-ea"/>
                <a:cs typeface="+mn-cs"/>
              </a:defRPr>
            </a:pPr>
            <a:endParaRPr lang="es-CO"/>
          </a:p>
        </c:txPr>
        <c:crossAx val="576814400"/>
        <c:crosses val="autoZero"/>
        <c:auto val="1"/>
        <c:lblAlgn val="ctr"/>
        <c:lblOffset val="100"/>
        <c:noMultiLvlLbl val="0"/>
      </c:catAx>
      <c:valAx>
        <c:axId val="576814400"/>
        <c:scaling>
          <c:orientation val="minMax"/>
        </c:scaling>
        <c:delete val="1"/>
        <c:axPos val="l"/>
        <c:numFmt formatCode="0%" sourceLinked="1"/>
        <c:majorTickMark val="none"/>
        <c:minorTickMark val="none"/>
        <c:tickLblPos val="nextTo"/>
        <c:crossAx val="57682227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2B0323">
        <a:alpha val="60000"/>
      </a:srgbClr>
    </a:solid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[Julio18_Herramienta de Medición PEI _2021_ Programación y ejecución 2020-2021 versión ajustada Paula - copia.xlsx]Data!TablaDinámica1</c:name>
    <c:fmtId val="9"/>
  </c:pivotSource>
  <c:chart>
    <c:title>
      <c:tx>
        <c:rich>
          <a:bodyPr rot="0" spcFirstLastPara="1" vertOverflow="ellipsis" vert="horz" wrap="square" anchor="ctr" anchorCtr="1"/>
          <a:lstStyle/>
          <a:p>
            <a:pPr>
              <a:defRPr sz="2000" b="0" i="0" u="none" strike="noStrike" kern="1200" spc="0" baseline="0">
                <a:solidFill>
                  <a:schemeClr val="bg1"/>
                </a:solidFill>
                <a:latin typeface="Arial" panose="020B0604020202020204" pitchFamily="34" charset="0"/>
                <a:ea typeface="+mn-ea"/>
                <a:cs typeface="Arial" panose="020B0604020202020204" pitchFamily="34" charset="0"/>
              </a:defRPr>
            </a:pPr>
            <a:r>
              <a:rPr lang="en-US" sz="2000" b="0">
                <a:solidFill>
                  <a:schemeClr val="bg1"/>
                </a:solidFill>
                <a:latin typeface="Arial" panose="020B0604020202020204" pitchFamily="34" charset="0"/>
                <a:cs typeface="Arial" panose="020B0604020202020204" pitchFamily="34" charset="0"/>
              </a:rPr>
              <a:t>CUMPLIMIENTO POR PERSPECTIVAS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bg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C0EB5">
              <a:alpha val="60000"/>
            </a:srgbClr>
          </a:solidFill>
          <a:ln w="19050">
            <a:solidFill>
              <a:schemeClr val="lt1"/>
            </a:solidFill>
          </a:ln>
          <a:effectLst/>
        </c:spPr>
      </c:pivotFmt>
      <c:pivotFmt>
        <c:idx val="8"/>
        <c:spPr>
          <a:solidFill>
            <a:srgbClr val="FAB8ED">
              <a:alpha val="60000"/>
            </a:srgbClr>
          </a:solidFill>
          <a:ln w="19050">
            <a:solidFill>
              <a:schemeClr val="lt1"/>
            </a:solidFill>
          </a:ln>
          <a:effectLst/>
        </c:spPr>
      </c:pivotFmt>
      <c:pivotFmt>
        <c:idx val="9"/>
        <c:spPr>
          <a:solidFill>
            <a:srgbClr val="FDE7F9">
              <a:alpha val="60000"/>
            </a:srgbClr>
          </a:solidFill>
          <a:ln w="19050">
            <a:solidFill>
              <a:schemeClr val="lt1"/>
            </a:solidFill>
          </a:ln>
          <a:effectLst/>
        </c:spPr>
      </c:pivotFmt>
      <c:pivotFmt>
        <c:idx val="10"/>
        <c:spPr>
          <a:solidFill>
            <a:srgbClr val="9A0A7F">
              <a:alpha val="60000"/>
            </a:srgbClr>
          </a:solidFill>
          <a:ln w="19050">
            <a:solidFill>
              <a:schemeClr val="lt1"/>
            </a:solidFill>
          </a:ln>
          <a:effectLst/>
        </c:spPr>
      </c:pivotFmt>
    </c:pivotFmts>
    <c:plotArea>
      <c:layout/>
      <c:doughnutChart>
        <c:varyColors val="1"/>
        <c:ser>
          <c:idx val="0"/>
          <c:order val="0"/>
          <c:tx>
            <c:strRef>
              <c:f>Data!$J$20</c:f>
              <c:strCache>
                <c:ptCount val="1"/>
                <c:pt idx="0">
                  <c:v>Total</c:v>
                </c:pt>
              </c:strCache>
            </c:strRef>
          </c:tx>
          <c:dPt>
            <c:idx val="0"/>
            <c:bubble3D val="0"/>
            <c:spPr>
              <a:solidFill>
                <a:srgbClr val="DC0EB5">
                  <a:alpha val="60000"/>
                </a:srgbClr>
              </a:solidFill>
              <a:ln w="19050">
                <a:solidFill>
                  <a:schemeClr val="lt1"/>
                </a:solidFill>
              </a:ln>
              <a:effectLst/>
            </c:spPr>
            <c:extLst>
              <c:ext xmlns:c16="http://schemas.microsoft.com/office/drawing/2014/chart" uri="{C3380CC4-5D6E-409C-BE32-E72D297353CC}">
                <c16:uniqueId val="{00000001-5AAE-47EC-A14B-5561196B8934}"/>
              </c:ext>
            </c:extLst>
          </c:dPt>
          <c:dPt>
            <c:idx val="1"/>
            <c:bubble3D val="0"/>
            <c:spPr>
              <a:solidFill>
                <a:srgbClr val="FAB8ED">
                  <a:alpha val="60000"/>
                </a:srgbClr>
              </a:solidFill>
              <a:ln w="19050">
                <a:solidFill>
                  <a:schemeClr val="lt1"/>
                </a:solidFill>
              </a:ln>
              <a:effectLst/>
            </c:spPr>
            <c:extLst>
              <c:ext xmlns:c16="http://schemas.microsoft.com/office/drawing/2014/chart" uri="{C3380CC4-5D6E-409C-BE32-E72D297353CC}">
                <c16:uniqueId val="{00000003-5AAE-47EC-A14B-5561196B8934}"/>
              </c:ext>
            </c:extLst>
          </c:dPt>
          <c:dPt>
            <c:idx val="2"/>
            <c:bubble3D val="0"/>
            <c:spPr>
              <a:solidFill>
                <a:srgbClr val="FDE7F9">
                  <a:alpha val="60000"/>
                </a:srgbClr>
              </a:solidFill>
              <a:ln w="19050">
                <a:solidFill>
                  <a:schemeClr val="lt1"/>
                </a:solidFill>
              </a:ln>
              <a:effectLst/>
            </c:spPr>
            <c:extLst>
              <c:ext xmlns:c16="http://schemas.microsoft.com/office/drawing/2014/chart" uri="{C3380CC4-5D6E-409C-BE32-E72D297353CC}">
                <c16:uniqueId val="{00000005-5AAE-47EC-A14B-5561196B8934}"/>
              </c:ext>
            </c:extLst>
          </c:dPt>
          <c:dPt>
            <c:idx val="3"/>
            <c:bubble3D val="0"/>
            <c:spPr>
              <a:solidFill>
                <a:srgbClr val="9A0A7F">
                  <a:alpha val="60000"/>
                </a:srgbClr>
              </a:solidFill>
              <a:ln w="19050">
                <a:solidFill>
                  <a:schemeClr val="lt1"/>
                </a:solidFill>
              </a:ln>
              <a:effectLst/>
            </c:spPr>
            <c:extLst>
              <c:ext xmlns:c16="http://schemas.microsoft.com/office/drawing/2014/chart" uri="{C3380CC4-5D6E-409C-BE32-E72D297353CC}">
                <c16:uniqueId val="{00000007-5AAE-47EC-A14B-5561196B8934}"/>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Data!$I$21:$I$25</c:f>
              <c:strCache>
                <c:ptCount val="4"/>
                <c:pt idx="0">
                  <c:v>Aprendizaje</c:v>
                </c:pt>
                <c:pt idx="1">
                  <c:v>Ciudadanos</c:v>
                </c:pt>
                <c:pt idx="2">
                  <c:v>Procesos</c:v>
                </c:pt>
                <c:pt idx="3">
                  <c:v>Recursos</c:v>
                </c:pt>
              </c:strCache>
            </c:strRef>
          </c:cat>
          <c:val>
            <c:numRef>
              <c:f>Data!$J$21:$J$25</c:f>
              <c:numCache>
                <c:formatCode>0%</c:formatCode>
                <c:ptCount val="4"/>
                <c:pt idx="0">
                  <c:v>0.66666666666666663</c:v>
                </c:pt>
                <c:pt idx="1">
                  <c:v>0.57207077515434634</c:v>
                </c:pt>
                <c:pt idx="2">
                  <c:v>0.66666666666666663</c:v>
                </c:pt>
                <c:pt idx="3">
                  <c:v>0.66000416666666661</c:v>
                </c:pt>
              </c:numCache>
            </c:numRef>
          </c:val>
          <c:extLst>
            <c:ext xmlns:c16="http://schemas.microsoft.com/office/drawing/2014/chart" uri="{C3380CC4-5D6E-409C-BE32-E72D297353CC}">
              <c16:uniqueId val="{00000008-5AAE-47EC-A14B-5561196B8934}"/>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9998050174729864"/>
          <c:y val="0.31612768711459599"/>
          <c:w val="0.28527974769879999"/>
          <c:h val="0.4552755569815533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2B0323">
        <a:alpha val="60000"/>
      </a:srgbClr>
    </a:solid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r>
              <a:rPr lang="es-CO" sz="2400" b="0">
                <a:solidFill>
                  <a:schemeClr val="bg1"/>
                </a:solidFill>
                <a:latin typeface="Arial" panose="020B0604020202020204" pitchFamily="34" charset="0"/>
                <a:cs typeface="Arial" panose="020B0604020202020204" pitchFamily="34" charset="0"/>
              </a:rPr>
              <a:t>CUMPLIMIENTO</a:t>
            </a:r>
            <a:r>
              <a:rPr lang="es-CO" sz="2400" b="0" baseline="0">
                <a:solidFill>
                  <a:schemeClr val="bg1"/>
                </a:solidFill>
                <a:latin typeface="Arial" panose="020B0604020202020204" pitchFamily="34" charset="0"/>
                <a:cs typeface="Arial" panose="020B0604020202020204" pitchFamily="34" charset="0"/>
              </a:rPr>
              <a:t> ACUMULADO</a:t>
            </a:r>
            <a:endParaRPr lang="es-CO" sz="2400" b="0">
              <a:solidFill>
                <a:schemeClr val="bg1"/>
              </a:solidFill>
              <a:latin typeface="Arial" panose="020B0604020202020204" pitchFamily="34" charset="0"/>
              <a:cs typeface="Arial" panose="020B0604020202020204" pitchFamily="34" charset="0"/>
            </a:endParaRPr>
          </a:p>
        </c:rich>
      </c:tx>
      <c:overlay val="0"/>
      <c:spPr>
        <a:noFill/>
        <a:ln>
          <a:noFill/>
        </a:ln>
        <a:effectLst/>
      </c:spPr>
    </c:title>
    <c:autoTitleDeleted val="0"/>
    <c:plotArea>
      <c:layout/>
      <c:doughnutChart>
        <c:varyColors val="1"/>
        <c:ser>
          <c:idx val="0"/>
          <c:order val="0"/>
          <c:tx>
            <c:strRef>
              <c:f>Data!$I$46</c:f>
              <c:strCache>
                <c:ptCount val="1"/>
                <c:pt idx="0">
                  <c:v>Porcentaje</c:v>
                </c:pt>
              </c:strCache>
            </c:strRef>
          </c:tx>
          <c:dPt>
            <c:idx val="0"/>
            <c:bubble3D val="0"/>
            <c:spPr>
              <a:solidFill>
                <a:srgbClr val="F9A9EA">
                  <a:alpha val="60000"/>
                </a:srgbClr>
              </a:solidFill>
            </c:spPr>
            <c:extLst>
              <c:ext xmlns:c16="http://schemas.microsoft.com/office/drawing/2014/chart" uri="{C3380CC4-5D6E-409C-BE32-E72D297353CC}">
                <c16:uniqueId val="{00000001-E633-4F4F-9DBD-A4A30E684548}"/>
              </c:ext>
            </c:extLst>
          </c:dPt>
          <c:dPt>
            <c:idx val="1"/>
            <c:bubble3D val="0"/>
            <c:spPr>
              <a:solidFill>
                <a:srgbClr val="F789E2">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E633-4F4F-9DBD-A4A30E684548}"/>
              </c:ext>
            </c:extLst>
          </c:dPt>
          <c:dPt>
            <c:idx val="2"/>
            <c:bubble3D val="0"/>
            <c:spPr>
              <a:solidFill>
                <a:srgbClr val="F45AD7">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E633-4F4F-9DBD-A4A30E684548}"/>
              </c:ext>
            </c:extLst>
          </c:dPt>
          <c:dPt>
            <c:idx val="3"/>
            <c:bubble3D val="0"/>
            <c:spPr>
              <a:solidFill>
                <a:srgbClr val="F01CC8">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E633-4F4F-9DBD-A4A30E684548}"/>
              </c:ext>
            </c:extLst>
          </c:dPt>
          <c:dPt>
            <c:idx val="4"/>
            <c:bubble3D val="0"/>
            <c:spPr>
              <a:solidFill>
                <a:srgbClr val="DC0EB5">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E633-4F4F-9DBD-A4A30E684548}"/>
              </c:ext>
            </c:extLst>
          </c:dPt>
          <c:dPt>
            <c:idx val="5"/>
            <c:bubble3D val="0"/>
            <c:spPr>
              <a:solidFill>
                <a:srgbClr val="B40C94">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E633-4F4F-9DBD-A4A30E684548}"/>
              </c:ext>
            </c:extLst>
          </c:dPt>
          <c:dPt>
            <c:idx val="6"/>
            <c:bubble3D val="0"/>
            <c:spPr>
              <a:solidFill>
                <a:srgbClr val="9A0A7F">
                  <a:alpha val="60000"/>
                </a:srgbClr>
              </a:solidFill>
              <a:ln>
                <a:solidFill>
                  <a:schemeClr val="accent1">
                    <a:alpha val="0"/>
                  </a:schemeClr>
                </a:solid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E633-4F4F-9DBD-A4A30E684548}"/>
              </c:ext>
            </c:extLst>
          </c:dPt>
          <c:dPt>
            <c:idx val="7"/>
            <c:bubble3D val="0"/>
            <c:spPr>
              <a:noFill/>
              <a:ln>
                <a:solidFill>
                  <a:schemeClr val="accent1">
                    <a:alpha val="0"/>
                  </a:schemeClr>
                </a:solidFill>
              </a:ln>
              <a:effectLst/>
            </c:spPr>
            <c:extLst>
              <c:ext xmlns:c16="http://schemas.microsoft.com/office/drawing/2014/chart" uri="{C3380CC4-5D6E-409C-BE32-E72D297353CC}">
                <c16:uniqueId val="{0000000F-E633-4F4F-9DBD-A4A30E684548}"/>
              </c:ext>
            </c:extLst>
          </c:dPt>
          <c:dPt>
            <c:idx val="8"/>
            <c:bubble3D val="0"/>
            <c:spPr>
              <a:noFill/>
              <a:ln>
                <a:solidFill>
                  <a:schemeClr val="accent1">
                    <a:alpha val="0"/>
                  </a:schemeClr>
                </a:solidFill>
              </a:ln>
              <a:effectLst/>
            </c:spPr>
            <c:extLst>
              <c:ext xmlns:c16="http://schemas.microsoft.com/office/drawing/2014/chart" uri="{C3380CC4-5D6E-409C-BE32-E72D297353CC}">
                <c16:uniqueId val="{00000011-E633-4F4F-9DBD-A4A30E684548}"/>
              </c:ext>
            </c:extLst>
          </c:dPt>
          <c:dPt>
            <c:idx val="9"/>
            <c:bubble3D val="0"/>
            <c:spPr>
              <a:noFill/>
              <a:ln>
                <a:solidFill>
                  <a:schemeClr val="accent1">
                    <a:alpha val="0"/>
                  </a:schemeClr>
                </a:solidFill>
              </a:ln>
              <a:effectLst/>
            </c:spPr>
            <c:extLst>
              <c:ext xmlns:c16="http://schemas.microsoft.com/office/drawing/2014/chart" uri="{C3380CC4-5D6E-409C-BE32-E72D297353CC}">
                <c16:uniqueId val="{00000013-E633-4F4F-9DBD-A4A30E684548}"/>
              </c:ext>
            </c:extLst>
          </c:dPt>
          <c:cat>
            <c:numRef>
              <c:f>Data!$J$47:$J$56</c:f>
              <c:numCache>
                <c:formatCode>General</c:formatCode>
                <c:ptCount val="10"/>
                <c:pt idx="0">
                  <c:v>1</c:v>
                </c:pt>
                <c:pt idx="1">
                  <c:v>1</c:v>
                </c:pt>
                <c:pt idx="2">
                  <c:v>1</c:v>
                </c:pt>
                <c:pt idx="3">
                  <c:v>1</c:v>
                </c:pt>
                <c:pt idx="4">
                  <c:v>1</c:v>
                </c:pt>
                <c:pt idx="5">
                  <c:v>1</c:v>
                </c:pt>
                <c:pt idx="6">
                  <c:v>1</c:v>
                </c:pt>
                <c:pt idx="7">
                  <c:v>1</c:v>
                </c:pt>
                <c:pt idx="8">
                  <c:v>1</c:v>
                </c:pt>
                <c:pt idx="9">
                  <c:v>9</c:v>
                </c:pt>
              </c:numCache>
            </c:numRef>
          </c:cat>
          <c:val>
            <c:numRef>
              <c:f>Data!$I$47:$I$56</c:f>
              <c:numCache>
                <c:formatCode>0%</c:formatCode>
                <c:ptCount val="10"/>
                <c:pt idx="0">
                  <c:v>0.1</c:v>
                </c:pt>
                <c:pt idx="1">
                  <c:v>0.2</c:v>
                </c:pt>
                <c:pt idx="2">
                  <c:v>0.3</c:v>
                </c:pt>
                <c:pt idx="3">
                  <c:v>0.4</c:v>
                </c:pt>
                <c:pt idx="4">
                  <c:v>0.5</c:v>
                </c:pt>
                <c:pt idx="5">
                  <c:v>0.6</c:v>
                </c:pt>
                <c:pt idx="6">
                  <c:v>0.7</c:v>
                </c:pt>
                <c:pt idx="7">
                  <c:v>0.8</c:v>
                </c:pt>
                <c:pt idx="8">
                  <c:v>0.9</c:v>
                </c:pt>
                <c:pt idx="9">
                  <c:v>1</c:v>
                </c:pt>
              </c:numCache>
            </c:numRef>
          </c:val>
          <c:extLst>
            <c:ext xmlns:c16="http://schemas.microsoft.com/office/drawing/2014/chart" uri="{C3380CC4-5D6E-409C-BE32-E72D297353CC}">
              <c16:uniqueId val="{00000014-E633-4F4F-9DBD-A4A30E684548}"/>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strRef>
              <c:f>Data!$I$60</c:f>
              <c:strCache>
                <c:ptCount val="1"/>
                <c:pt idx="0">
                  <c:v>Puntos</c:v>
                </c:pt>
              </c:strCache>
            </c:strRef>
          </c:tx>
          <c:marker>
            <c:symbol val="none"/>
          </c:marker>
          <c:dPt>
            <c:idx val="1"/>
            <c:bubble3D val="0"/>
            <c:spPr>
              <a:ln w="38100" cap="rnd">
                <a:solidFill>
                  <a:schemeClr val="bg1"/>
                </a:solidFill>
                <a:round/>
                <a:headEnd type="none" w="med" len="med"/>
                <a:tailEnd type="triangle" w="med" len="med"/>
              </a:ln>
              <a:effectLst/>
            </c:spPr>
            <c:extLst>
              <c:ext xmlns:c16="http://schemas.microsoft.com/office/drawing/2014/chart" uri="{C3380CC4-5D6E-409C-BE32-E72D297353CC}">
                <c16:uniqueId val="{00000017-E633-4F4F-9DBD-A4A30E684548}"/>
              </c:ext>
            </c:extLst>
          </c:dPt>
          <c:xVal>
            <c:numRef>
              <c:f>Data!$J$61:$J$62</c:f>
              <c:numCache>
                <c:formatCode>General</c:formatCode>
                <c:ptCount val="2"/>
                <c:pt idx="0">
                  <c:v>0</c:v>
                </c:pt>
                <c:pt idx="1">
                  <c:v>0.99975169524318386</c:v>
                </c:pt>
              </c:numCache>
            </c:numRef>
          </c:xVal>
          <c:yVal>
            <c:numRef>
              <c:f>Data!$K$61:$K$62</c:f>
              <c:numCache>
                <c:formatCode>General</c:formatCode>
                <c:ptCount val="2"/>
                <c:pt idx="0">
                  <c:v>0</c:v>
                </c:pt>
                <c:pt idx="1">
                  <c:v>2.2283353840481013E-2</c:v>
                </c:pt>
              </c:numCache>
            </c:numRef>
          </c:yVal>
          <c:smooth val="1"/>
          <c:extLst>
            <c:ext xmlns:c16="http://schemas.microsoft.com/office/drawing/2014/chart" uri="{C3380CC4-5D6E-409C-BE32-E72D297353CC}">
              <c16:uniqueId val="{00000015-E633-4F4F-9DBD-A4A30E684548}"/>
            </c:ext>
          </c:extLst>
        </c:ser>
        <c:dLbls>
          <c:showLegendKey val="0"/>
          <c:showVal val="0"/>
          <c:showCatName val="0"/>
          <c:showSerName val="0"/>
          <c:showPercent val="0"/>
          <c:showBubbleSize val="0"/>
        </c:dLbls>
        <c:axId val="826143968"/>
        <c:axId val="826148560"/>
      </c:scatterChart>
      <c:valAx>
        <c:axId val="826148560"/>
        <c:scaling>
          <c:orientation val="minMax"/>
          <c:max val="1"/>
          <c:min val="-1"/>
        </c:scaling>
        <c:delete val="1"/>
        <c:axPos val="l"/>
        <c:numFmt formatCode="General" sourceLinked="1"/>
        <c:majorTickMark val="none"/>
        <c:minorTickMark val="none"/>
        <c:tickLblPos val="nextTo"/>
        <c:crossAx val="826143968"/>
        <c:crosses val="autoZero"/>
        <c:crossBetween val="midCat"/>
      </c:valAx>
      <c:valAx>
        <c:axId val="826143968"/>
        <c:scaling>
          <c:orientation val="minMax"/>
          <c:max val="1"/>
          <c:min val="-1"/>
        </c:scaling>
        <c:delete val="1"/>
        <c:axPos val="b"/>
        <c:numFmt formatCode="General" sourceLinked="1"/>
        <c:majorTickMark val="none"/>
        <c:minorTickMark val="none"/>
        <c:tickLblPos val="nextTo"/>
        <c:crossAx val="82614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rgbClr val="2B0323">
        <a:alpha val="60000"/>
      </a:srgbClr>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[Julio18_Herramienta de Medición PEI _2021_ Programación y ejecución 2020-2021 versión ajustada Paula - copia.xlsx]Data!TablaDinámica6</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Data!$J$3</c:f>
              <c:strCache>
                <c:ptCount val="1"/>
                <c:pt idx="0">
                  <c:v>Total</c:v>
                </c:pt>
              </c:strCache>
            </c:strRef>
          </c:tx>
          <c:spPr>
            <a:solidFill>
              <a:schemeClr val="accent1"/>
            </a:solidFill>
            <a:ln>
              <a:noFill/>
            </a:ln>
            <a:effectLst/>
          </c:spPr>
          <c:invertIfNegative val="0"/>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extLst>
            <c:ext xmlns:c16="http://schemas.microsoft.com/office/drawing/2014/chart" uri="{C3380CC4-5D6E-409C-BE32-E72D297353CC}">
              <c16:uniqueId val="{00000000-5C31-4BE2-9714-B5EBC70E8673}"/>
            </c:ext>
          </c:extLst>
        </c:ser>
        <c:dLbls>
          <c:showLegendKey val="0"/>
          <c:showVal val="0"/>
          <c:showCatName val="0"/>
          <c:showSerName val="0"/>
          <c:showPercent val="0"/>
          <c:showBubbleSize val="0"/>
        </c:dLbls>
        <c:gapWidth val="219"/>
        <c:overlap val="-27"/>
        <c:axId val="608267584"/>
        <c:axId val="608264960"/>
      </c:barChart>
      <c:catAx>
        <c:axId val="60826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8264960"/>
        <c:crosses val="autoZero"/>
        <c:auto val="1"/>
        <c:lblAlgn val="ctr"/>
        <c:lblOffset val="100"/>
        <c:noMultiLvlLbl val="0"/>
      </c:catAx>
      <c:valAx>
        <c:axId val="60826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8267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CUMPLIMIENTO</a:t>
            </a:r>
            <a:r>
              <a:rPr lang="es-CO" baseline="0"/>
              <a:t> ACUMULADO</a:t>
            </a:r>
            <a:r>
              <a:rPr lang="es-CO"/>
              <a:t> PEI</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doughnutChart>
        <c:varyColors val="1"/>
        <c:ser>
          <c:idx val="0"/>
          <c:order val="0"/>
          <c:tx>
            <c:strRef>
              <c:f>Data!$I$46</c:f>
              <c:strCache>
                <c:ptCount val="1"/>
                <c:pt idx="0">
                  <c:v>Porcentaje</c:v>
                </c:pt>
              </c:strCache>
            </c:strRef>
          </c:tx>
          <c:dPt>
            <c:idx val="0"/>
            <c:bubble3D val="0"/>
            <c:spPr>
              <a:gradFill rotWithShape="1">
                <a:gsLst>
                  <a:gs pos="0">
                    <a:schemeClr val="accent4">
                      <a:tint val="43000"/>
                      <a:satMod val="103000"/>
                      <a:lumMod val="102000"/>
                      <a:tint val="94000"/>
                    </a:schemeClr>
                  </a:gs>
                  <a:gs pos="50000">
                    <a:schemeClr val="accent4">
                      <a:tint val="43000"/>
                      <a:satMod val="110000"/>
                      <a:lumMod val="100000"/>
                      <a:shade val="100000"/>
                    </a:schemeClr>
                  </a:gs>
                  <a:gs pos="100000">
                    <a:schemeClr val="accent4">
                      <a:tint val="4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C1EE-49A3-955C-E73335DFCF91}"/>
              </c:ext>
            </c:extLst>
          </c:dPt>
          <c:dPt>
            <c:idx val="1"/>
            <c:bubble3D val="0"/>
            <c:spPr>
              <a:gradFill rotWithShape="1">
                <a:gsLst>
                  <a:gs pos="0">
                    <a:schemeClr val="accent4">
                      <a:tint val="56000"/>
                      <a:satMod val="103000"/>
                      <a:lumMod val="102000"/>
                      <a:tint val="94000"/>
                    </a:schemeClr>
                  </a:gs>
                  <a:gs pos="50000">
                    <a:schemeClr val="accent4">
                      <a:tint val="56000"/>
                      <a:satMod val="110000"/>
                      <a:lumMod val="100000"/>
                      <a:shade val="100000"/>
                    </a:schemeClr>
                  </a:gs>
                  <a:gs pos="100000">
                    <a:schemeClr val="accent4">
                      <a:tint val="56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C1EE-49A3-955C-E73335DFCF91}"/>
              </c:ext>
            </c:extLst>
          </c:dPt>
          <c:dPt>
            <c:idx val="2"/>
            <c:bubble3D val="0"/>
            <c:spPr>
              <a:gradFill rotWithShape="1">
                <a:gsLst>
                  <a:gs pos="0">
                    <a:schemeClr val="accent4">
                      <a:tint val="69000"/>
                      <a:satMod val="103000"/>
                      <a:lumMod val="102000"/>
                      <a:tint val="94000"/>
                    </a:schemeClr>
                  </a:gs>
                  <a:gs pos="50000">
                    <a:schemeClr val="accent4">
                      <a:tint val="69000"/>
                      <a:satMod val="110000"/>
                      <a:lumMod val="100000"/>
                      <a:shade val="100000"/>
                    </a:schemeClr>
                  </a:gs>
                  <a:gs pos="100000">
                    <a:schemeClr val="accent4">
                      <a:tint val="69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C1EE-49A3-955C-E73335DFCF91}"/>
              </c:ext>
            </c:extLst>
          </c:dPt>
          <c:dPt>
            <c:idx val="3"/>
            <c:bubble3D val="0"/>
            <c:spPr>
              <a:gradFill rotWithShape="1">
                <a:gsLst>
                  <a:gs pos="0">
                    <a:schemeClr val="accent4">
                      <a:tint val="81000"/>
                      <a:satMod val="103000"/>
                      <a:lumMod val="102000"/>
                      <a:tint val="94000"/>
                    </a:schemeClr>
                  </a:gs>
                  <a:gs pos="50000">
                    <a:schemeClr val="accent4">
                      <a:tint val="81000"/>
                      <a:satMod val="110000"/>
                      <a:lumMod val="100000"/>
                      <a:shade val="100000"/>
                    </a:schemeClr>
                  </a:gs>
                  <a:gs pos="100000">
                    <a:schemeClr val="accent4">
                      <a:tint val="81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C1EE-49A3-955C-E73335DFCF91}"/>
              </c:ext>
            </c:extLst>
          </c:dPt>
          <c:dPt>
            <c:idx val="4"/>
            <c:bubble3D val="0"/>
            <c:spPr>
              <a:gradFill rotWithShape="1">
                <a:gsLst>
                  <a:gs pos="0">
                    <a:schemeClr val="accent4">
                      <a:tint val="94000"/>
                      <a:satMod val="103000"/>
                      <a:lumMod val="102000"/>
                      <a:tint val="94000"/>
                    </a:schemeClr>
                  </a:gs>
                  <a:gs pos="50000">
                    <a:schemeClr val="accent4">
                      <a:tint val="94000"/>
                      <a:satMod val="110000"/>
                      <a:lumMod val="100000"/>
                      <a:shade val="100000"/>
                    </a:schemeClr>
                  </a:gs>
                  <a:gs pos="100000">
                    <a:schemeClr val="accent4">
                      <a:tint val="94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C1EE-49A3-955C-E73335DFCF91}"/>
              </c:ext>
            </c:extLst>
          </c:dPt>
          <c:dPt>
            <c:idx val="5"/>
            <c:bubble3D val="0"/>
            <c:spPr>
              <a:gradFill rotWithShape="1">
                <a:gsLst>
                  <a:gs pos="0">
                    <a:schemeClr val="accent4">
                      <a:shade val="93000"/>
                      <a:satMod val="103000"/>
                      <a:lumMod val="102000"/>
                      <a:tint val="94000"/>
                    </a:schemeClr>
                  </a:gs>
                  <a:gs pos="50000">
                    <a:schemeClr val="accent4">
                      <a:shade val="93000"/>
                      <a:satMod val="110000"/>
                      <a:lumMod val="100000"/>
                      <a:shade val="100000"/>
                    </a:schemeClr>
                  </a:gs>
                  <a:gs pos="100000">
                    <a:schemeClr val="accent4">
                      <a:shade val="93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C1EE-49A3-955C-E73335DFCF91}"/>
              </c:ext>
            </c:extLst>
          </c:dPt>
          <c:dPt>
            <c:idx val="6"/>
            <c:bubble3D val="0"/>
            <c:spPr>
              <a:gradFill rotWithShape="1">
                <a:gsLst>
                  <a:gs pos="0">
                    <a:schemeClr val="accent4">
                      <a:shade val="80000"/>
                      <a:satMod val="103000"/>
                      <a:lumMod val="102000"/>
                      <a:tint val="94000"/>
                    </a:schemeClr>
                  </a:gs>
                  <a:gs pos="50000">
                    <a:schemeClr val="accent4">
                      <a:shade val="80000"/>
                      <a:satMod val="110000"/>
                      <a:lumMod val="100000"/>
                      <a:shade val="100000"/>
                    </a:schemeClr>
                  </a:gs>
                  <a:gs pos="100000">
                    <a:schemeClr val="accent4">
                      <a:shade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C1EE-49A3-955C-E73335DFCF91}"/>
              </c:ext>
            </c:extLst>
          </c:dPt>
          <c:dPt>
            <c:idx val="7"/>
            <c:bubble3D val="0"/>
            <c:spPr>
              <a:noFill/>
              <a:ln>
                <a:noFill/>
              </a:ln>
              <a:effectLst/>
            </c:spPr>
            <c:extLst>
              <c:ext xmlns:c16="http://schemas.microsoft.com/office/drawing/2014/chart" uri="{C3380CC4-5D6E-409C-BE32-E72D297353CC}">
                <c16:uniqueId val="{0000000F-C1EE-49A3-955C-E73335DFCF91}"/>
              </c:ext>
            </c:extLst>
          </c:dPt>
          <c:dPt>
            <c:idx val="8"/>
            <c:bubble3D val="0"/>
            <c:spPr>
              <a:noFill/>
              <a:ln>
                <a:noFill/>
              </a:ln>
              <a:effectLst/>
            </c:spPr>
            <c:extLst>
              <c:ext xmlns:c16="http://schemas.microsoft.com/office/drawing/2014/chart" uri="{C3380CC4-5D6E-409C-BE32-E72D297353CC}">
                <c16:uniqueId val="{00000011-C1EE-49A3-955C-E73335DFCF91}"/>
              </c:ext>
            </c:extLst>
          </c:dPt>
          <c:dPt>
            <c:idx val="9"/>
            <c:bubble3D val="0"/>
            <c:spPr>
              <a:noFill/>
              <a:ln>
                <a:noFill/>
              </a:ln>
              <a:effectLst/>
            </c:spPr>
            <c:extLst>
              <c:ext xmlns:c16="http://schemas.microsoft.com/office/drawing/2014/chart" uri="{C3380CC4-5D6E-409C-BE32-E72D297353CC}">
                <c16:uniqueId val="{00000013-C1EE-49A3-955C-E73335DFCF91}"/>
              </c:ext>
            </c:extLst>
          </c:dPt>
          <c:dLbls>
            <c:dLbl>
              <c:idx val="0"/>
              <c:tx>
                <c:rich>
                  <a:bodyPr/>
                  <a:lstStyle/>
                  <a:p>
                    <a:fld id="{154BB8B0-5B11-405F-B744-954431A21A7F}"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1EE-49A3-955C-E73335DFCF91}"/>
                </c:ext>
              </c:extLst>
            </c:dLbl>
            <c:dLbl>
              <c:idx val="1"/>
              <c:layout>
                <c:manualLayout>
                  <c:x val="-5.0314458764329745E-2"/>
                  <c:y val="-0.1591460212883401"/>
                </c:manualLayout>
              </c:layout>
              <c:tx>
                <c:rich>
                  <a:bodyPr/>
                  <a:lstStyle/>
                  <a:p>
                    <a:fld id="{F66B5A0F-76C1-48A2-99C6-6E52386ED6EF}"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1EE-49A3-955C-E73335DFCF91}"/>
                </c:ext>
              </c:extLst>
            </c:dLbl>
            <c:dLbl>
              <c:idx val="2"/>
              <c:layout>
                <c:manualLayout>
                  <c:x val="-6.1494739208372546E-17"/>
                  <c:y val="-0.18243568294029228"/>
                </c:manualLayout>
              </c:layout>
              <c:tx>
                <c:rich>
                  <a:bodyPr/>
                  <a:lstStyle/>
                  <a:p>
                    <a:fld id="{4160BE19-76A2-4AA1-94DB-1CD6821F12CE}"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1EE-49A3-955C-E73335DFCF91}"/>
                </c:ext>
              </c:extLst>
            </c:dLbl>
            <c:dLbl>
              <c:idx val="3"/>
              <c:layout>
                <c:manualLayout>
                  <c:x val="3.0188675258597829E-2"/>
                  <c:y val="-0.14750119046236396"/>
                </c:manualLayout>
              </c:layout>
              <c:tx>
                <c:rich>
                  <a:bodyPr/>
                  <a:lstStyle/>
                  <a:p>
                    <a:fld id="{FC1F0ABA-C5D6-438A-80F5-5A7EDB45F12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1EE-49A3-955C-E73335DFCF91}"/>
                </c:ext>
              </c:extLst>
            </c:dLbl>
            <c:dLbl>
              <c:idx val="4"/>
              <c:layout>
                <c:manualLayout>
                  <c:x val="3.6897269760508396E-2"/>
                  <c:y val="-0.11256669798443567"/>
                </c:manualLayout>
              </c:layout>
              <c:tx>
                <c:rich>
                  <a:bodyPr/>
                  <a:lstStyle/>
                  <a:p>
                    <a:fld id="{107E7368-C1A1-4DD1-8778-31AE80F8B61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1EE-49A3-955C-E73335DFCF91}"/>
                </c:ext>
              </c:extLst>
            </c:dLbl>
            <c:dLbl>
              <c:idx val="5"/>
              <c:layout>
                <c:manualLayout>
                  <c:x val="1.0062891752865944E-2"/>
                  <c:y val="-0.11644830825976103"/>
                </c:manualLayout>
              </c:layout>
              <c:tx>
                <c:rich>
                  <a:bodyPr/>
                  <a:lstStyle/>
                  <a:p>
                    <a:fld id="{478F0B5D-B73E-4208-9508-9927FA5F072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1EE-49A3-955C-E73335DFCF91}"/>
                </c:ext>
              </c:extLst>
            </c:dLbl>
            <c:dLbl>
              <c:idx val="6"/>
              <c:tx>
                <c:rich>
                  <a:bodyPr/>
                  <a:lstStyle/>
                  <a:p>
                    <a:fld id="{D73D46C5-06E7-4CA2-9744-B80A49E6B908}"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C1EE-49A3-955C-E73335DFCF91}"/>
                </c:ext>
              </c:extLst>
            </c:dLbl>
            <c:dLbl>
              <c:idx val="7"/>
              <c:layout>
                <c:manualLayout>
                  <c:x val="8.0503134022927553E-2"/>
                  <c:y val="-0.35322653505460844"/>
                </c:manualLayout>
              </c:layout>
              <c:tx>
                <c:rich>
                  <a:bodyPr/>
                  <a:lstStyle/>
                  <a:p>
                    <a:fld id="{8D2AABB6-2ADB-45E1-8CDF-5BF36F21537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C1EE-49A3-955C-E73335DFCF91}"/>
                </c:ext>
              </c:extLst>
            </c:dLbl>
            <c:dLbl>
              <c:idx val="8"/>
              <c:delete val="1"/>
              <c:extLst>
                <c:ext xmlns:c15="http://schemas.microsoft.com/office/drawing/2012/chart" uri="{CE6537A1-D6FC-4f65-9D91-7224C49458BB}"/>
                <c:ext xmlns:c16="http://schemas.microsoft.com/office/drawing/2014/chart" uri="{C3380CC4-5D6E-409C-BE32-E72D297353CC}">
                  <c16:uniqueId val="{00000011-C1EE-49A3-955C-E73335DFCF91}"/>
                </c:ext>
              </c:extLst>
            </c:dLbl>
            <c:dLbl>
              <c:idx val="9"/>
              <c:delete val="1"/>
              <c:extLst>
                <c:ext xmlns:c15="http://schemas.microsoft.com/office/drawing/2012/chart" uri="{CE6537A1-D6FC-4f65-9D91-7224C49458BB}"/>
                <c:ext xmlns:c16="http://schemas.microsoft.com/office/drawing/2014/chart" uri="{C3380CC4-5D6E-409C-BE32-E72D297353CC}">
                  <c16:uniqueId val="{00000013-C1EE-49A3-955C-E73335DFCF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Data!$J$47:$J$56</c:f>
              <c:numCache>
                <c:formatCode>General</c:formatCode>
                <c:ptCount val="10"/>
                <c:pt idx="0">
                  <c:v>1</c:v>
                </c:pt>
                <c:pt idx="1">
                  <c:v>1</c:v>
                </c:pt>
                <c:pt idx="2">
                  <c:v>1</c:v>
                </c:pt>
                <c:pt idx="3">
                  <c:v>1</c:v>
                </c:pt>
                <c:pt idx="4">
                  <c:v>1</c:v>
                </c:pt>
                <c:pt idx="5">
                  <c:v>1</c:v>
                </c:pt>
                <c:pt idx="6">
                  <c:v>1</c:v>
                </c:pt>
                <c:pt idx="7">
                  <c:v>1</c:v>
                </c:pt>
                <c:pt idx="8">
                  <c:v>1</c:v>
                </c:pt>
                <c:pt idx="9">
                  <c:v>9</c:v>
                </c:pt>
              </c:numCache>
            </c:numRef>
          </c:cat>
          <c:val>
            <c:numRef>
              <c:f>Data!$I$47:$I$56</c:f>
              <c:numCache>
                <c:formatCode>0%</c:formatCode>
                <c:ptCount val="10"/>
                <c:pt idx="0">
                  <c:v>0.1</c:v>
                </c:pt>
                <c:pt idx="1">
                  <c:v>0.2</c:v>
                </c:pt>
                <c:pt idx="2">
                  <c:v>0.3</c:v>
                </c:pt>
                <c:pt idx="3">
                  <c:v>0.4</c:v>
                </c:pt>
                <c:pt idx="4">
                  <c:v>0.5</c:v>
                </c:pt>
                <c:pt idx="5">
                  <c:v>0.6</c:v>
                </c:pt>
                <c:pt idx="6">
                  <c:v>0.7</c:v>
                </c:pt>
                <c:pt idx="7">
                  <c:v>0.8</c:v>
                </c:pt>
                <c:pt idx="8">
                  <c:v>0.9</c:v>
                </c:pt>
                <c:pt idx="9">
                  <c:v>1</c:v>
                </c:pt>
              </c:numCache>
            </c:numRef>
          </c:val>
          <c:extLst>
            <c:ext xmlns:c15="http://schemas.microsoft.com/office/drawing/2012/chart" uri="{02D57815-91ED-43cb-92C2-25804820EDAC}">
              <c15:datalabelsRange>
                <c15:f>Data!$V$26:$V$198</c15:f>
                <c15:dlblRangeCache>
                  <c:ptCount val="173"/>
                </c15:dlblRangeCache>
              </c15:datalabelsRange>
            </c:ext>
            <c:ext xmlns:c16="http://schemas.microsoft.com/office/drawing/2014/chart" uri="{C3380CC4-5D6E-409C-BE32-E72D297353CC}">
              <c16:uniqueId val="{00000014-C1EE-49A3-955C-E73335DFCF91}"/>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strRef>
              <c:f>Data!$I$60</c:f>
              <c:strCache>
                <c:ptCount val="1"/>
                <c:pt idx="0">
                  <c:v>Puntos</c:v>
                </c:pt>
              </c:strCache>
            </c:strRef>
          </c:tx>
          <c:spPr>
            <a:ln w="34925" cap="rnd">
              <a:solidFill>
                <a:schemeClr val="accent4">
                  <a:shade val="76000"/>
                </a:schemeClr>
              </a:solidFill>
              <a:round/>
            </a:ln>
            <a:effectLst>
              <a:outerShdw blurRad="57150" dist="19050" dir="5400000" algn="ctr" rotWithShape="0">
                <a:srgbClr val="000000">
                  <a:alpha val="63000"/>
                </a:srgbClr>
              </a:outerShdw>
            </a:effectLst>
          </c:spPr>
          <c:marker>
            <c:symbol val="none"/>
          </c:marker>
          <c:xVal>
            <c:numRef>
              <c:f>Data!$J$61:$J$62</c:f>
              <c:numCache>
                <c:formatCode>General</c:formatCode>
                <c:ptCount val="2"/>
                <c:pt idx="0">
                  <c:v>0</c:v>
                </c:pt>
                <c:pt idx="1">
                  <c:v>0.99975169524318386</c:v>
                </c:pt>
              </c:numCache>
            </c:numRef>
          </c:xVal>
          <c:yVal>
            <c:numRef>
              <c:f>Data!$K$61:$K$62</c:f>
              <c:numCache>
                <c:formatCode>General</c:formatCode>
                <c:ptCount val="2"/>
                <c:pt idx="0">
                  <c:v>0</c:v>
                </c:pt>
                <c:pt idx="1">
                  <c:v>2.2283353840481013E-2</c:v>
                </c:pt>
              </c:numCache>
            </c:numRef>
          </c:yVal>
          <c:smooth val="1"/>
          <c:extLst>
            <c:ext xmlns:c16="http://schemas.microsoft.com/office/drawing/2014/chart" uri="{C3380CC4-5D6E-409C-BE32-E72D297353CC}">
              <c16:uniqueId val="{00000015-C1EE-49A3-955C-E73335DFCF91}"/>
            </c:ext>
          </c:extLst>
        </c:ser>
        <c:dLbls>
          <c:showLegendKey val="0"/>
          <c:showVal val="0"/>
          <c:showCatName val="0"/>
          <c:showSerName val="0"/>
          <c:showPercent val="0"/>
          <c:showBubbleSize val="0"/>
        </c:dLbls>
        <c:axId val="826143968"/>
        <c:axId val="826148560"/>
      </c:scatterChart>
      <c:valAx>
        <c:axId val="826148560"/>
        <c:scaling>
          <c:orientation val="minMax"/>
          <c:max val="1"/>
          <c:min val="-1"/>
        </c:scaling>
        <c:delete val="1"/>
        <c:axPos val="l"/>
        <c:numFmt formatCode="General" sourceLinked="1"/>
        <c:majorTickMark val="none"/>
        <c:minorTickMark val="none"/>
        <c:tickLblPos val="nextTo"/>
        <c:crossAx val="826143968"/>
        <c:crosses val="autoZero"/>
        <c:crossBetween val="midCat"/>
      </c:valAx>
      <c:valAx>
        <c:axId val="826143968"/>
        <c:scaling>
          <c:orientation val="minMax"/>
          <c:max val="1"/>
          <c:min val="-1"/>
        </c:scaling>
        <c:delete val="1"/>
        <c:axPos val="b"/>
        <c:numFmt formatCode="General" sourceLinked="1"/>
        <c:majorTickMark val="none"/>
        <c:minorTickMark val="none"/>
        <c:tickLblPos val="nextTo"/>
        <c:crossAx val="82614856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pivotSource>
    <c:name>[Julio18_Herramienta de Medición PEI _2021_ Programación y ejecución 2020-2021 versión ajustada Paula - copia.xlsx]Data!TablaDinámica6</c:name>
    <c:fmtId val="6"/>
  </c:pivotSource>
  <c:chart>
    <c:title>
      <c:tx>
        <c:rich>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r>
              <a:rPr lang="en-US"/>
              <a:t>CUMPLIMIENTO INDICADORES COMPUESTOS </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dk1">
                  <a:lumMod val="50000"/>
                  <a:lumOff val="50000"/>
                </a:schemeClr>
              </a:solidFill>
              <a:latin typeface="+mn-lt"/>
              <a:ea typeface="+mn-ea"/>
              <a:cs typeface="+mn-cs"/>
            </a:defRPr>
          </a:pPr>
          <a:endParaRPr lang="es-CO"/>
        </a:p>
      </c:txPr>
    </c:title>
    <c:autoTitleDeleted val="0"/>
    <c:pivotFmts>
      <c:pivotFmt>
        <c:idx val="0"/>
        <c:spPr>
          <a:ln w="22225" cap="rnd" cmpd="sng" algn="ctr">
            <a:solidFill>
              <a:schemeClr val="dk1">
                <a:tint val="88500"/>
              </a:schemeClr>
            </a:solidFill>
            <a:round/>
          </a:ln>
          <a:effectLst/>
        </c:spPr>
        <c:marker>
          <c:symbol val="circle"/>
          <c:size val="4"/>
          <c:spPr>
            <a:solidFill>
              <a:schemeClr val="dk1">
                <a:tint val="88500"/>
              </a:schemeClr>
            </a:solidFill>
            <a:ln w="9525" cap="flat" cmpd="sng" algn="ctr">
              <a:solidFill>
                <a:schemeClr val="dk1">
                  <a:tint val="88500"/>
                </a:schemeClr>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Data!$J$3</c:f>
              <c:strCache>
                <c:ptCount val="1"/>
                <c:pt idx="0">
                  <c:v>Total</c:v>
                </c:pt>
              </c:strCache>
            </c:strRef>
          </c:tx>
          <c:spPr>
            <a:ln w="22225" cap="rnd" cmpd="sng" algn="ctr">
              <a:solidFill>
                <a:schemeClr val="dk1">
                  <a:tint val="88500"/>
                </a:schemeClr>
              </a:solidFill>
              <a:round/>
            </a:ln>
            <a:effectLst/>
          </c:spPr>
          <c:marker>
            <c:symbol val="circle"/>
            <c:size val="4"/>
            <c:spPr>
              <a:solidFill>
                <a:schemeClr val="dk1">
                  <a:tint val="88500"/>
                </a:schemeClr>
              </a:solidFill>
              <a:ln w="9525" cap="flat" cmpd="sng" algn="ctr">
                <a:solidFill>
                  <a:schemeClr val="dk1">
                    <a:tint val="885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smooth val="0"/>
          <c:extLst>
            <c:ext xmlns:c16="http://schemas.microsoft.com/office/drawing/2014/chart" uri="{C3380CC4-5D6E-409C-BE32-E72D297353CC}">
              <c16:uniqueId val="{00000000-313E-4134-AFDB-3DD1239DBD64}"/>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marker val="1"/>
        <c:smooth val="0"/>
        <c:axId val="576822272"/>
        <c:axId val="576814400"/>
      </c:lineChart>
      <c:catAx>
        <c:axId val="57682227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CO"/>
          </a:p>
        </c:txPr>
        <c:crossAx val="576814400"/>
        <c:crosses val="autoZero"/>
        <c:auto val="1"/>
        <c:lblAlgn val="ctr"/>
        <c:lblOffset val="100"/>
        <c:noMultiLvlLbl val="0"/>
      </c:catAx>
      <c:valAx>
        <c:axId val="5768144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dk1">
                    <a:lumMod val="65000"/>
                    <a:lumOff val="35000"/>
                  </a:schemeClr>
                </a:solidFill>
                <a:latin typeface="+mn-lt"/>
                <a:ea typeface="+mn-ea"/>
                <a:cs typeface="+mn-cs"/>
              </a:defRPr>
            </a:pPr>
            <a:endParaRPr lang="es-CO"/>
          </a:p>
        </c:txPr>
        <c:crossAx val="576822272"/>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[Julio18_Herramienta de Medición PEI _2021_ Programación y ejecución 2020-2021 versión ajustada Paula - copia.xlsx]Data!TablaDinámica6</c:name>
    <c:fmtId val="1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a:noFill/>
          </a:ln>
          <a:effectLst/>
        </c:spPr>
        <c:marker>
          <c:symbol val="none"/>
        </c:marker>
      </c:pivotFmt>
      <c:pivotFmt>
        <c:idx val="58"/>
        <c:spPr>
          <a:solidFill>
            <a:schemeClr val="accent1"/>
          </a:solidFill>
          <a:ln>
            <a:noFill/>
          </a:ln>
          <a:effectLst/>
        </c:spPr>
        <c:marker>
          <c:symbol val="none"/>
        </c:marker>
      </c:pivotFmt>
      <c:pivotFmt>
        <c:idx val="59"/>
        <c:spPr>
          <a:solidFill>
            <a:schemeClr val="accent1"/>
          </a:solidFill>
          <a:ln>
            <a:noFill/>
          </a:ln>
          <a:effectLst/>
        </c:spPr>
        <c:marker>
          <c:symbol val="none"/>
        </c:marker>
      </c:pivotFmt>
      <c:pivotFmt>
        <c:idx val="60"/>
        <c:spPr>
          <a:solidFill>
            <a:schemeClr val="accent1"/>
          </a:solidFill>
          <a:ln>
            <a:noFill/>
          </a:ln>
          <a:effectLst/>
        </c:spPr>
        <c:marker>
          <c:symbol val="none"/>
        </c:marker>
      </c:pivotFmt>
      <c:pivotFmt>
        <c:idx val="61"/>
        <c:spPr>
          <a:solidFill>
            <a:schemeClr val="accent1"/>
          </a:solidFill>
          <a:ln>
            <a:noFill/>
          </a:ln>
          <a:effectLst/>
        </c:spPr>
        <c:marker>
          <c:symbol val="none"/>
        </c:marker>
      </c:pivotFmt>
      <c:pivotFmt>
        <c:idx val="62"/>
        <c:spPr>
          <a:solidFill>
            <a:schemeClr val="accent1"/>
          </a:solidFill>
          <a:ln>
            <a:noFill/>
          </a:ln>
          <a:effectLst/>
        </c:spPr>
        <c:marker>
          <c:symbol val="none"/>
        </c:marker>
      </c:pivotFmt>
      <c:pivotFmt>
        <c:idx val="63"/>
        <c:spPr>
          <a:solidFill>
            <a:schemeClr val="accent1"/>
          </a:solidFill>
          <a:ln>
            <a:noFill/>
          </a:ln>
          <a:effectLst/>
        </c:spPr>
        <c:marker>
          <c:symbol val="none"/>
        </c:marker>
      </c:pivotFmt>
      <c:pivotFmt>
        <c:idx val="64"/>
        <c:spPr>
          <a:solidFill>
            <a:schemeClr val="accent1"/>
          </a:solidFill>
          <a:ln>
            <a:noFill/>
          </a:ln>
          <a:effectLst/>
        </c:spPr>
        <c:marker>
          <c:symbol val="none"/>
        </c:marker>
      </c:pivotFmt>
    </c:pivotFmts>
    <c:plotArea>
      <c:layout/>
      <c:barChart>
        <c:barDir val="col"/>
        <c:grouping val="clustered"/>
        <c:varyColors val="0"/>
        <c:ser>
          <c:idx val="0"/>
          <c:order val="0"/>
          <c:tx>
            <c:strRef>
              <c:f>Data!$J$3</c:f>
              <c:strCache>
                <c:ptCount val="1"/>
                <c:pt idx="0">
                  <c:v>Total</c:v>
                </c:pt>
              </c:strCache>
            </c:strRef>
          </c:tx>
          <c:spPr>
            <a:solidFill>
              <a:schemeClr val="accent1"/>
            </a:solidFill>
            <a:ln>
              <a:noFill/>
            </a:ln>
            <a:effectLst/>
          </c:spPr>
          <c:invertIfNegative val="0"/>
          <c:cat>
            <c:strRef>
              <c:f>Data!$I$4:$I$15</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Data!$J$4:$J$15</c:f>
              <c:numCache>
                <c:formatCode>0%</c:formatCode>
                <c:ptCount val="11"/>
                <c:pt idx="0">
                  <c:v>0.63916666666666666</c:v>
                </c:pt>
                <c:pt idx="1">
                  <c:v>0.41372807017543861</c:v>
                </c:pt>
                <c:pt idx="2">
                  <c:v>0.66666666666666663</c:v>
                </c:pt>
                <c:pt idx="3">
                  <c:v>0.50929961639812449</c:v>
                </c:pt>
                <c:pt idx="4">
                  <c:v>0.72866670969656333</c:v>
                </c:pt>
                <c:pt idx="5">
                  <c:v>0.6069676964769648</c:v>
                </c:pt>
                <c:pt idx="6">
                  <c:v>0.43999999999999995</c:v>
                </c:pt>
                <c:pt idx="7">
                  <c:v>0.66666666666666663</c:v>
                </c:pt>
                <c:pt idx="8">
                  <c:v>0.66666666666666663</c:v>
                </c:pt>
                <c:pt idx="9">
                  <c:v>0.6533416666666666</c:v>
                </c:pt>
                <c:pt idx="10">
                  <c:v>0.66666666666666663</c:v>
                </c:pt>
              </c:numCache>
            </c:numRef>
          </c:val>
          <c:extLst>
            <c:ext xmlns:c16="http://schemas.microsoft.com/office/drawing/2014/chart" uri="{C3380CC4-5D6E-409C-BE32-E72D297353CC}">
              <c16:uniqueId val="{00000000-2157-4F3E-BEA1-73F788B2246F}"/>
            </c:ext>
          </c:extLst>
        </c:ser>
        <c:dLbls>
          <c:showLegendKey val="0"/>
          <c:showVal val="0"/>
          <c:showCatName val="0"/>
          <c:showSerName val="0"/>
          <c:showPercent val="0"/>
          <c:showBubbleSize val="0"/>
        </c:dLbls>
        <c:gapWidth val="219"/>
        <c:overlap val="-27"/>
        <c:axId val="608267584"/>
        <c:axId val="608264960"/>
      </c:barChart>
      <c:catAx>
        <c:axId val="60826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8264960"/>
        <c:crosses val="autoZero"/>
        <c:auto val="1"/>
        <c:lblAlgn val="ctr"/>
        <c:lblOffset val="100"/>
        <c:noMultiLvlLbl val="0"/>
      </c:catAx>
      <c:valAx>
        <c:axId val="608264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08267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[Julio18_Herramienta de Medición PEI _2021_ Programación y ejecución 2020-2021 versión ajustada Paula - copia.xlsx]Data!TablaDinámica1</c:name>
    <c:fmtId val="5"/>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CUMPLIMIENTO POR PERSPECTIVAS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Data!$J$20</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865-4151-95B8-0A764A1E35D3}"/>
              </c:ext>
            </c:extLst>
          </c:dPt>
          <c:dPt>
            <c:idx val="1"/>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3865-4151-95B8-0A764A1E35D3}"/>
              </c:ext>
            </c:extLst>
          </c:dPt>
          <c:dPt>
            <c:idx val="2"/>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5-3865-4151-95B8-0A764A1E35D3}"/>
              </c:ext>
            </c:extLst>
          </c:dPt>
          <c:dPt>
            <c:idx val="3"/>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3865-4151-95B8-0A764A1E35D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Data!$I$21:$I$25</c:f>
              <c:strCache>
                <c:ptCount val="4"/>
                <c:pt idx="0">
                  <c:v>Aprendizaje</c:v>
                </c:pt>
                <c:pt idx="1">
                  <c:v>Ciudadanos</c:v>
                </c:pt>
                <c:pt idx="2">
                  <c:v>Procesos</c:v>
                </c:pt>
                <c:pt idx="3">
                  <c:v>Recursos</c:v>
                </c:pt>
              </c:strCache>
            </c:strRef>
          </c:cat>
          <c:val>
            <c:numRef>
              <c:f>Data!$J$21:$J$25</c:f>
              <c:numCache>
                <c:formatCode>0%</c:formatCode>
                <c:ptCount val="4"/>
                <c:pt idx="0">
                  <c:v>0.66666666666666663</c:v>
                </c:pt>
                <c:pt idx="1">
                  <c:v>0.57207077515434634</c:v>
                </c:pt>
                <c:pt idx="2">
                  <c:v>0.66666666666666663</c:v>
                </c:pt>
                <c:pt idx="3">
                  <c:v>0.66000416666666661</c:v>
                </c:pt>
              </c:numCache>
            </c:numRef>
          </c:val>
          <c:extLst>
            <c:ext xmlns:c16="http://schemas.microsoft.com/office/drawing/2014/chart" uri="{C3380CC4-5D6E-409C-BE32-E72D297353CC}">
              <c16:uniqueId val="{00000000-1C01-41D7-8EEC-343F00421E2C}"/>
            </c:ext>
          </c:extLst>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r>
              <a:rPr lang="es-CO" b="1">
                <a:latin typeface="Arial" panose="020B0604020202020204" pitchFamily="34" charset="0"/>
                <a:cs typeface="Arial" panose="020B0604020202020204" pitchFamily="34" charset="0"/>
              </a:rPr>
              <a:t>DESEMPEÑO INDICADOR COMPUESTO</a:t>
            </a:r>
          </a:p>
        </c:rich>
      </c:tx>
      <c:layout>
        <c:manualLayout>
          <c:xMode val="edge"/>
          <c:yMode val="edge"/>
          <c:x val="0.3632683719029962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rgbClr val="000000"/>
              </a:solidFill>
              <a:latin typeface="Calibri"/>
              <a:ea typeface="Calibri"/>
              <a:cs typeface="Calibri"/>
            </a:defRPr>
          </a:pPr>
          <a:endParaRPr lang="es-CO"/>
        </a:p>
      </c:txPr>
    </c:title>
    <c:autoTitleDeleted val="0"/>
    <c:view3D>
      <c:rotX val="15"/>
      <c:rotY val="20"/>
      <c:rAngAx val="0"/>
    </c:view3D>
    <c:floor>
      <c:thickness val="0"/>
      <c:spPr>
        <a:noFill/>
        <a:ln w="6350" cap="flat" cmpd="sng" algn="ctr">
          <a:solidFill>
            <a:schemeClr val="tx1">
              <a:tint val="75000"/>
            </a:schemeClr>
          </a:solidFill>
          <a:prstDash val="solid"/>
          <a:round/>
        </a:ln>
        <a:effectLst/>
        <a:sp3d contourW="6350">
          <a:contourClr>
            <a:schemeClr val="tx1">
              <a:tint val="7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4.7079089176003897E-2"/>
          <c:y val="4.9840201188349816E-2"/>
          <c:w val="0.92914259975492308"/>
          <c:h val="0.73660073150084948"/>
        </c:manualLayout>
      </c:layout>
      <c:line3DChart>
        <c:grouping val="standard"/>
        <c:varyColors val="0"/>
        <c:ser>
          <c:idx val="0"/>
          <c:order val="0"/>
          <c:tx>
            <c:strRef>
              <c:f>'Ficha IC 2'!$L$26</c:f>
              <c:strCache>
                <c:ptCount val="1"/>
                <c:pt idx="0">
                  <c:v>X</c:v>
                </c:pt>
              </c:strCache>
            </c:strRef>
          </c:tx>
          <c:spPr>
            <a:solidFill>
              <a:schemeClr val="accent1"/>
            </a:solidFill>
            <a:ln w="6350" cap="flat" cmpd="sng" algn="ctr">
              <a:solidFill>
                <a:schemeClr val="lt1"/>
              </a:solidFill>
              <a:prstDash val="solid"/>
              <a:round/>
            </a:ln>
            <a:effectLst>
              <a:outerShdw blurRad="50800" dist="38100" dir="8100000" algn="tr" rotWithShape="0">
                <a:prstClr val="black">
                  <a:alpha val="40000"/>
                </a:prstClr>
              </a:outerShdw>
            </a:effectLst>
            <a:sp3d contourW="6350">
              <a:contourClr>
                <a:schemeClr val="lt1"/>
              </a:contourClr>
            </a:sp3d>
          </c:spPr>
          <c:dLbls>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2'!$B$27:$B$36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2'!$L$27:$L$36</c:f>
              <c:numCache>
                <c:formatCode>0%</c:formatCode>
                <c:ptCount val="10"/>
                <c:pt idx="0">
                  <c:v>0.33500000000000002</c:v>
                </c:pt>
                <c:pt idx="1">
                  <c:v>0.69</c:v>
                </c:pt>
                <c:pt idx="2">
                  <c:v>0.40200000000000002</c:v>
                </c:pt>
                <c:pt idx="3">
                  <c:v>0.23449999999999999</c:v>
                </c:pt>
                <c:pt idx="4">
                  <c:v>0.81825714285714291</c:v>
                </c:pt>
                <c:pt idx="5">
                  <c:v>0.83412280701754382</c:v>
                </c:pt>
                <c:pt idx="6">
                  <c:v>0</c:v>
                </c:pt>
                <c:pt idx="7">
                  <c:v>0.35499999999999998</c:v>
                </c:pt>
                <c:pt idx="8">
                  <c:v>0.35499999999999998</c:v>
                </c:pt>
                <c:pt idx="9">
                  <c:v>0.61967836257309938</c:v>
                </c:pt>
              </c:numCache>
            </c:numRef>
          </c:val>
          <c:smooth val="0"/>
          <c:extLst>
            <c:ext xmlns:c16="http://schemas.microsoft.com/office/drawing/2014/chart" uri="{C3380CC4-5D6E-409C-BE32-E72D297353CC}">
              <c16:uniqueId val="{00000000-FD9F-4CA0-96FC-DD76FC633036}"/>
            </c:ext>
          </c:extLst>
        </c:ser>
        <c:ser>
          <c:idx val="2"/>
          <c:order val="1"/>
          <c:spPr>
            <a:solidFill>
              <a:schemeClr val="accent3"/>
            </a:solidFill>
            <a:ln w="6350" cap="flat" cmpd="sng" algn="ctr">
              <a:solidFill>
                <a:schemeClr val="lt1"/>
              </a:solidFill>
              <a:prstDash val="solid"/>
              <a:round/>
            </a:ln>
            <a:effectLst/>
            <a:sp3d contourW="6350">
              <a:contourClr>
                <a:schemeClr val="lt1"/>
              </a:contourClr>
            </a:sp3d>
          </c:spPr>
          <c:cat>
            <c:strRef>
              <c:f>'Ficha IC 2'!$B$27:$B$36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2'!$K$27:$K$36</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FD9F-4CA0-96FC-DD76FC633036}"/>
            </c:ext>
          </c:extLst>
        </c:ser>
        <c:dLbls>
          <c:showLegendKey val="0"/>
          <c:showVal val="0"/>
          <c:showCatName val="0"/>
          <c:showSerName val="0"/>
          <c:showPercent val="0"/>
          <c:showBubbleSize val="0"/>
        </c:dLbls>
        <c:axId val="473141432"/>
        <c:axId val="473144568"/>
        <c:axId val="657904784"/>
      </c:line3D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serAx>
        <c:axId val="657904784"/>
        <c:scaling>
          <c:orientation val="minMax"/>
        </c:scaling>
        <c:delete val="0"/>
        <c:axPos val="b"/>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es-CO"/>
          </a:p>
        </c:txPr>
        <c:crossAx val="473144568"/>
        <c:crosses val="autoZero"/>
      </c:serAx>
      <c:spPr>
        <a:noFill/>
        <a:ln>
          <a:noFill/>
        </a:ln>
        <a:effectLst/>
      </c:spPr>
    </c:plotArea>
    <c:legend>
      <c:legendPos val="r"/>
      <c:layout>
        <c:manualLayout>
          <c:xMode val="edge"/>
          <c:yMode val="edge"/>
          <c:x val="0.34969163337341458"/>
          <c:y val="0.9418953825023606"/>
          <c:w val="4.044557919046804E-2"/>
          <c:h val="5.8104751018170947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1" i="0" baseline="0">
                <a:effectLst/>
              </a:rPr>
              <a:t>CUMPLIMIENTO DE INDICADORES COMPUESTOS ACUMULADO</a:t>
            </a:r>
            <a:endParaRPr lang="es-CO"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s-CO" sz="1400"/>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plotArea>
      <c:layout/>
      <c:barChart>
        <c:barDir val="bar"/>
        <c:grouping val="clustered"/>
        <c:varyColors val="0"/>
        <c:ser>
          <c:idx val="0"/>
          <c:order val="0"/>
          <c:tx>
            <c:strRef>
              <c:f>Data!$J$30</c:f>
              <c:strCache>
                <c:ptCount val="1"/>
                <c:pt idx="0">
                  <c:v>RESULTADO</c:v>
                </c:pt>
              </c:strCache>
            </c:strRef>
          </c:tx>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w="0">
              <a:noFill/>
            </a:ln>
            <a:effectLst/>
          </c:spPr>
          <c:invertIfNegative val="0"/>
          <c:cat>
            <c:strRef>
              <c:f>Data!$I$31:$I$41</c:f>
              <c:strCache>
                <c:ptCount val="11"/>
                <c:pt idx="0">
                  <c:v>OB_ES_1</c:v>
                </c:pt>
                <c:pt idx="1">
                  <c:v>OB_ES_2</c:v>
                </c:pt>
                <c:pt idx="2">
                  <c:v>OB_ES_3</c:v>
                </c:pt>
                <c:pt idx="3">
                  <c:v>OB_ES_4</c:v>
                </c:pt>
                <c:pt idx="4">
                  <c:v>OB_ES_5</c:v>
                </c:pt>
                <c:pt idx="5">
                  <c:v>OB_ES_6</c:v>
                </c:pt>
                <c:pt idx="6">
                  <c:v>OB_ES_7</c:v>
                </c:pt>
                <c:pt idx="7">
                  <c:v>OB_ES_8</c:v>
                </c:pt>
                <c:pt idx="8">
                  <c:v>OB_ES_9</c:v>
                </c:pt>
                <c:pt idx="9">
                  <c:v>OB_ES_10</c:v>
                </c:pt>
                <c:pt idx="10">
                  <c:v>OB_ES_11</c:v>
                </c:pt>
              </c:strCache>
            </c:strRef>
          </c:cat>
          <c:val>
            <c:numRef>
              <c:f>Data!$J$31:$J$41</c:f>
              <c:numCache>
                <c:formatCode>0.0%</c:formatCode>
                <c:ptCount val="11"/>
                <c:pt idx="0" formatCode="0%">
                  <c:v>0.99954391891891903</c:v>
                </c:pt>
                <c:pt idx="1">
                  <c:v>0.90626327259399453</c:v>
                </c:pt>
                <c:pt idx="2">
                  <c:v>1</c:v>
                </c:pt>
                <c:pt idx="3">
                  <c:v>1.0643338532245117</c:v>
                </c:pt>
                <c:pt idx="4">
                  <c:v>0.90697537066490974</c:v>
                </c:pt>
                <c:pt idx="5">
                  <c:v>1.0545766283524904</c:v>
                </c:pt>
                <c:pt idx="6">
                  <c:v>1</c:v>
                </c:pt>
                <c:pt idx="7">
                  <c:v>0.99604185124214317</c:v>
                </c:pt>
                <c:pt idx="8">
                  <c:v>1</c:v>
                </c:pt>
                <c:pt idx="9">
                  <c:v>0.98332445709902816</c:v>
                </c:pt>
                <c:pt idx="10">
                  <c:v>1</c:v>
                </c:pt>
              </c:numCache>
            </c:numRef>
          </c:val>
          <c:extLst>
            <c:ext xmlns:c16="http://schemas.microsoft.com/office/drawing/2014/chart" uri="{C3380CC4-5D6E-409C-BE32-E72D297353CC}">
              <c16:uniqueId val="{00000000-88F4-4709-83BB-53A1D88FB54E}"/>
            </c:ext>
          </c:extLst>
        </c:ser>
        <c:dLbls>
          <c:showLegendKey val="0"/>
          <c:showVal val="0"/>
          <c:showCatName val="0"/>
          <c:showSerName val="0"/>
          <c:showPercent val="0"/>
          <c:showBubbleSize val="0"/>
        </c:dLbls>
        <c:gapWidth val="30"/>
        <c:axId val="764140872"/>
        <c:axId val="764142840"/>
      </c:barChart>
      <c:catAx>
        <c:axId val="764140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764142840"/>
        <c:crosses val="autoZero"/>
        <c:auto val="1"/>
        <c:lblAlgn val="ctr"/>
        <c:lblOffset val="100"/>
        <c:noMultiLvlLbl val="0"/>
      </c:catAx>
      <c:valAx>
        <c:axId val="764142840"/>
        <c:scaling>
          <c:orientation val="minMax"/>
        </c:scaling>
        <c:delete val="1"/>
        <c:axPos val="b"/>
        <c:numFmt formatCode="0%" sourceLinked="1"/>
        <c:majorTickMark val="none"/>
        <c:minorTickMark val="none"/>
        <c:tickLblPos val="nextTo"/>
        <c:crossAx val="764140872"/>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1">
          <a:lumMod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lineChart>
        <c:grouping val="standard"/>
        <c:varyColors val="0"/>
        <c:ser>
          <c:idx val="1"/>
          <c:order val="0"/>
          <c:tx>
            <c:strRef>
              <c:f>'Ficha IC 2'!$H$26</c:f>
              <c:strCache>
                <c:ptCount val="1"/>
                <c:pt idx="0">
                  <c:v>ES_3</c:v>
                </c:pt>
              </c:strCache>
            </c:strRef>
          </c:tx>
          <c:spPr>
            <a:ln w="28575" cap="rnd">
              <a:solidFill>
                <a:schemeClr val="accent2"/>
              </a:solidFill>
              <a:round/>
            </a:ln>
            <a:effectLst/>
          </c:spPr>
          <c:marker>
            <c:symbol val="none"/>
          </c:marker>
          <c:cat>
            <c:strRef>
              <c:f>'Ficha IC 2'!$B$27:$B$36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2'!$H$27:$H$36</c:f>
              <c:numCache>
                <c:formatCode>0%</c:formatCode>
                <c:ptCount val="10"/>
                <c:pt idx="0">
                  <c:v>1</c:v>
                </c:pt>
                <c:pt idx="1">
                  <c:v>1</c:v>
                </c:pt>
                <c:pt idx="2">
                  <c:v>1.2</c:v>
                </c:pt>
                <c:pt idx="3">
                  <c:v>0.7</c:v>
                </c:pt>
                <c:pt idx="4">
                  <c:v>1.382857142857143</c:v>
                </c:pt>
                <c:pt idx="5">
                  <c:v>1</c:v>
                </c:pt>
                <c:pt idx="6">
                  <c:v>1</c:v>
                </c:pt>
                <c:pt idx="7">
                  <c:v>1</c:v>
                </c:pt>
                <c:pt idx="8">
                  <c:v>1</c:v>
                </c:pt>
                <c:pt idx="9">
                  <c:v>1</c:v>
                </c:pt>
              </c:numCache>
            </c:numRef>
          </c:val>
          <c:smooth val="0"/>
          <c:extLst>
            <c:ext xmlns:c16="http://schemas.microsoft.com/office/drawing/2014/chart" uri="{C3380CC4-5D6E-409C-BE32-E72D297353CC}">
              <c16:uniqueId val="{00000000-2C49-4198-BF98-AC47B190FA79}"/>
            </c:ext>
          </c:extLst>
        </c:ser>
        <c:ser>
          <c:idx val="2"/>
          <c:order val="1"/>
          <c:tx>
            <c:strRef>
              <c:f>'Ficha IC 2'!$I$26</c:f>
              <c:strCache>
                <c:ptCount val="1"/>
                <c:pt idx="0">
                  <c:v>ES_4</c:v>
                </c:pt>
              </c:strCache>
            </c:strRef>
          </c:tx>
          <c:spPr>
            <a:ln w="28575" cap="rnd">
              <a:solidFill>
                <a:schemeClr val="accent3"/>
              </a:solidFill>
              <a:round/>
            </a:ln>
            <a:effectLst/>
          </c:spPr>
          <c:marker>
            <c:symbol val="none"/>
          </c:marker>
          <c:cat>
            <c:strRef>
              <c:f>'Ficha IC 2'!$B$27:$B$36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2'!$I$27:$I$36</c:f>
              <c:numCache>
                <c:formatCode>0%</c:formatCode>
                <c:ptCount val="10"/>
                <c:pt idx="0">
                  <c:v>0</c:v>
                </c:pt>
                <c:pt idx="1">
                  <c:v>1</c:v>
                </c:pt>
                <c:pt idx="2">
                  <c:v>0</c:v>
                </c:pt>
                <c:pt idx="3">
                  <c:v>0</c:v>
                </c:pt>
                <c:pt idx="4">
                  <c:v>1</c:v>
                </c:pt>
                <c:pt idx="5">
                  <c:v>1</c:v>
                </c:pt>
                <c:pt idx="6">
                  <c:v>0</c:v>
                </c:pt>
                <c:pt idx="7">
                  <c:v>1</c:v>
                </c:pt>
                <c:pt idx="8">
                  <c:v>1</c:v>
                </c:pt>
                <c:pt idx="9">
                  <c:v>1</c:v>
                </c:pt>
              </c:numCache>
            </c:numRef>
          </c:val>
          <c:smooth val="0"/>
          <c:extLst>
            <c:ext xmlns:c16="http://schemas.microsoft.com/office/drawing/2014/chart" uri="{C3380CC4-5D6E-409C-BE32-E72D297353CC}">
              <c16:uniqueId val="{00000001-2C49-4198-BF98-AC47B190FA79}"/>
            </c:ext>
          </c:extLst>
        </c:ser>
        <c:ser>
          <c:idx val="0"/>
          <c:order val="2"/>
          <c:tx>
            <c:strRef>
              <c:f>'Ficha IC 2'!$J$26</c:f>
              <c:strCache>
                <c:ptCount val="1"/>
                <c:pt idx="0">
                  <c:v>ES_5</c:v>
                </c:pt>
              </c:strCache>
            </c:strRef>
          </c:tx>
          <c:spPr>
            <a:ln w="28575" cap="rnd">
              <a:solidFill>
                <a:schemeClr val="accent1"/>
              </a:solidFill>
              <a:round/>
            </a:ln>
            <a:effectLst/>
          </c:spPr>
          <c:marker>
            <c:symbol val="none"/>
          </c:marker>
          <c:cat>
            <c:strRef>
              <c:f>'Ficha IC 2'!$B$27:$B$36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2'!$J$27:$J$36</c:f>
              <c:numCache>
                <c:formatCode>0%</c:formatCode>
                <c:ptCount val="10"/>
                <c:pt idx="0">
                  <c:v>0</c:v>
                </c:pt>
                <c:pt idx="1">
                  <c:v>0</c:v>
                </c:pt>
                <c:pt idx="2">
                  <c:v>0</c:v>
                </c:pt>
                <c:pt idx="3">
                  <c:v>0</c:v>
                </c:pt>
                <c:pt idx="4">
                  <c:v>0</c:v>
                </c:pt>
                <c:pt idx="5">
                  <c:v>0.46491228070175439</c:v>
                </c:pt>
                <c:pt idx="6">
                  <c:v>0</c:v>
                </c:pt>
                <c:pt idx="7">
                  <c:v>0</c:v>
                </c:pt>
                <c:pt idx="8">
                  <c:v>0</c:v>
                </c:pt>
                <c:pt idx="9">
                  <c:v>0.85380116959064323</c:v>
                </c:pt>
              </c:numCache>
            </c:numRef>
          </c:val>
          <c:smooth val="0"/>
          <c:extLst>
            <c:ext xmlns:c16="http://schemas.microsoft.com/office/drawing/2014/chart" uri="{C3380CC4-5D6E-409C-BE32-E72D297353CC}">
              <c16:uniqueId val="{00000003-2C49-4198-BF98-AC47B190FA79}"/>
            </c:ext>
          </c:extLst>
        </c:ser>
        <c:dLbls>
          <c:showLegendKey val="0"/>
          <c:showVal val="0"/>
          <c:showCatName val="0"/>
          <c:showSerName val="0"/>
          <c:showPercent val="0"/>
          <c:showBubbleSize val="0"/>
        </c:dLbls>
        <c:smooth val="0"/>
        <c:axId val="949992456"/>
        <c:axId val="949999344"/>
      </c:line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s-CO"/>
        </a:p>
      </c:txPr>
    </c:title>
    <c:autoTitleDeleted val="0"/>
    <c:plotArea>
      <c:layout>
        <c:manualLayout>
          <c:layoutTarget val="inner"/>
          <c:xMode val="edge"/>
          <c:yMode val="edge"/>
          <c:x val="4.7079089176003897E-2"/>
          <c:y val="4.9840201188349816E-2"/>
          <c:w val="0.92914259975492308"/>
          <c:h val="0.73660073150084948"/>
        </c:manualLayout>
      </c:layout>
      <c:barChart>
        <c:barDir val="col"/>
        <c:grouping val="clustered"/>
        <c:varyColors val="0"/>
        <c:ser>
          <c:idx val="0"/>
          <c:order val="0"/>
          <c:tx>
            <c:strRef>
              <c:f>'Ficha IC 3'!$M$26</c:f>
              <c:strCache>
                <c:ptCount val="1"/>
                <c:pt idx="0">
                  <c:v>X</c:v>
                </c:pt>
              </c:strCache>
            </c:strRef>
          </c:tx>
          <c:spPr>
            <a:gradFill>
              <a:gsLst>
                <a:gs pos="100000">
                  <a:srgbClr val="E00EB8"/>
                </a:gs>
                <a:gs pos="20000">
                  <a:srgbClr val="7030A0"/>
                </a:gs>
              </a:gsLst>
              <a:lin ang="5400000" scaled="1"/>
            </a:gradFill>
            <a:ln w="47625" cap="flat" cmpd="sng" algn="ctr">
              <a:gradFill flip="none" rotWithShape="1">
                <a:gsLst>
                  <a:gs pos="100000">
                    <a:srgbClr val="E00EB8"/>
                  </a:gs>
                  <a:gs pos="20000">
                    <a:srgbClr val="7030A0"/>
                  </a:gs>
                </a:gsLst>
                <a:lin ang="5400000" scaled="1"/>
                <a:tileRect/>
              </a:gradFill>
              <a:prstDash val="solid"/>
              <a:round/>
            </a:ln>
            <a:effectLst>
              <a:outerShdw blurRad="50800" dist="38100" dir="8100000" algn="tr" rotWithShape="0">
                <a:prstClr val="black">
                  <a:alpha val="40000"/>
                </a:prstClr>
              </a:outerShdw>
            </a:effectLst>
          </c:spPr>
          <c:invertIfNegative val="0"/>
          <c:dLbls>
            <c:spPr>
              <a:noFill/>
              <a:ln>
                <a:noFill/>
              </a:ln>
              <a:effectLst/>
            </c:spPr>
            <c:txPr>
              <a:bodyPr rot="-5400000" spcFirstLastPara="1" vertOverflow="ellipsis" wrap="square" anchor="ctr" anchorCtr="1"/>
              <a:lstStyle/>
              <a:p>
                <a:pPr>
                  <a:defRPr sz="1100" b="1"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3'!$B$27:$B$36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3'!$M$27:$M$36</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97EE-4880-933E-7A61B2441FAE}"/>
            </c:ext>
          </c:extLst>
        </c:ser>
        <c:dLbls>
          <c:showLegendKey val="0"/>
          <c:showVal val="0"/>
          <c:showCatName val="0"/>
          <c:showSerName val="0"/>
          <c:showPercent val="0"/>
          <c:showBubbleSize val="0"/>
        </c:dLbls>
        <c:gapWidth val="150"/>
        <c:axId val="473141432"/>
        <c:axId val="473144568"/>
      </c:barChart>
      <c:lineChart>
        <c:grouping val="standard"/>
        <c:varyColors val="0"/>
        <c:ser>
          <c:idx val="2"/>
          <c:order val="1"/>
          <c:spPr>
            <a:ln w="34925" cap="rnd" cmpd="sng" algn="ctr">
              <a:solidFill>
                <a:schemeClr val="tx1"/>
              </a:solidFill>
              <a:prstDash val="solid"/>
              <a:round/>
            </a:ln>
            <a:effectLst/>
          </c:spPr>
          <c:marker>
            <c:symbol val="none"/>
          </c:marker>
          <c:cat>
            <c:strRef>
              <c:f>'Ficha IC 3'!$B$27:$B$36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3'!$L$27:$L$36</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smooth val="0"/>
          <c:extLst>
            <c:ext xmlns:c16="http://schemas.microsoft.com/office/drawing/2014/chart" uri="{C3380CC4-5D6E-409C-BE32-E72D297353CC}">
              <c16:uniqueId val="{00000001-97EE-4880-933E-7A61B2441FAE}"/>
            </c:ext>
          </c:extLst>
        </c:ser>
        <c:dLbls>
          <c:showLegendKey val="0"/>
          <c:showVal val="0"/>
          <c:showCatName val="0"/>
          <c:showSerName val="0"/>
          <c:showPercent val="0"/>
          <c:showBubbleSize val="0"/>
        </c:dLbls>
        <c:marker val="1"/>
        <c:smooth val="0"/>
        <c:axId val="473141432"/>
        <c:axId val="473144568"/>
      </c:line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between"/>
      </c:valAx>
      <c:spPr>
        <a:noFill/>
        <a:ln w="25400">
          <a:noFill/>
        </a:ln>
        <a:effectLst/>
      </c:spPr>
    </c:plotArea>
    <c:legend>
      <c:legendPos val="r"/>
      <c:layout>
        <c:manualLayout>
          <c:xMode val="edge"/>
          <c:yMode val="edge"/>
          <c:x val="0.18411430169397283"/>
          <c:y val="0.9418953825023606"/>
          <c:w val="0.69903902056027434"/>
          <c:h val="5.8104792171924075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s-CO" sz="800" b="1">
                <a:latin typeface="Arial" panose="020B0604020202020204" pitchFamily="34" charset="0"/>
                <a:cs typeface="Arial" panose="020B0604020202020204" pitchFamily="34" charset="0"/>
              </a:rPr>
              <a:t>PONDERACIÓN DE ESTRATEGIAS EN FUNCIÓN DEL OBJETIVO ESTRATÉGICO</a:t>
            </a:r>
          </a:p>
        </c:rich>
      </c:tx>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2728439349409659E-2"/>
          <c:y val="0.38485688914092181"/>
          <c:w val="0.93750016744315645"/>
          <c:h val="0.48139288132244357"/>
        </c:manualLayout>
      </c:layout>
      <c:pie3DChart>
        <c:varyColors val="1"/>
        <c:ser>
          <c:idx val="0"/>
          <c:order val="0"/>
          <c:tx>
            <c:strRef>
              <c:f>'Ficha IC 3'!$K$21</c:f>
              <c:strCache>
                <c:ptCount val="1"/>
                <c:pt idx="0">
                  <c:v>P% ES</c:v>
                </c:pt>
              </c:strCache>
            </c:strRef>
          </c:tx>
          <c:dPt>
            <c:idx val="0"/>
            <c:bubble3D val="0"/>
            <c:spPr>
              <a:solidFill>
                <a:schemeClr val="accent1">
                  <a:lumMod val="50000"/>
                </a:schemeClr>
              </a:solidFill>
              <a:ln w="25400">
                <a:noFill/>
              </a:ln>
              <a:effectLst/>
              <a:sp3d/>
            </c:spPr>
            <c:extLst>
              <c:ext xmlns:c16="http://schemas.microsoft.com/office/drawing/2014/chart" uri="{C3380CC4-5D6E-409C-BE32-E72D297353CC}">
                <c16:uniqueId val="{00000001-F1D4-445D-A353-585434A6304B}"/>
              </c:ext>
            </c:extLst>
          </c:dPt>
          <c:dPt>
            <c:idx val="1"/>
            <c:bubble3D val="0"/>
            <c:spPr>
              <a:solidFill>
                <a:schemeClr val="accent1">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1D4-445D-A353-585434A6304B}"/>
              </c:ext>
            </c:extLst>
          </c:dPt>
          <c:dPt>
            <c:idx val="2"/>
            <c:bubble3D val="0"/>
            <c:spPr>
              <a:solidFill>
                <a:schemeClr val="accent1">
                  <a:lumMod val="60000"/>
                  <a:lumOff val="40000"/>
                </a:schemeClr>
              </a:solidFill>
              <a:ln w="25400">
                <a:noFill/>
              </a:ln>
              <a:effectLst/>
              <a:sp3d/>
            </c:spPr>
            <c:extLst>
              <c:ext xmlns:c16="http://schemas.microsoft.com/office/drawing/2014/chart" uri="{C3380CC4-5D6E-409C-BE32-E72D297353CC}">
                <c16:uniqueId val="{00000005-F1D4-445D-A353-585434A6304B}"/>
              </c:ext>
            </c:extLst>
          </c:dPt>
          <c:dPt>
            <c:idx val="3"/>
            <c:bubble3D val="0"/>
            <c:spPr>
              <a:solidFill>
                <a:schemeClr val="accent1">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8-F1D4-445D-A353-585434A6304B}"/>
              </c:ext>
            </c:extLst>
          </c:dPt>
          <c:dLbls>
            <c:dLbl>
              <c:idx val="0"/>
              <c:layout>
                <c:manualLayout>
                  <c:x val="8.3146325459317588E-3"/>
                  <c:y val="-0.197446777486147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D4-445D-A353-585434A6304B}"/>
                </c:ext>
              </c:extLst>
            </c:dLbl>
            <c:dLbl>
              <c:idx val="1"/>
              <c:layout>
                <c:manualLayout>
                  <c:x val="0.11448864056287231"/>
                  <c:y val="6.181231917442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D4-445D-A353-585434A6304B}"/>
                </c:ext>
              </c:extLst>
            </c:dLbl>
            <c:dLbl>
              <c:idx val="2"/>
              <c:layout>
                <c:manualLayout>
                  <c:x val="-7.5328461835712068E-2"/>
                  <c:y val="1.01790795842396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D4-445D-A353-585434A6304B}"/>
                </c:ext>
              </c:extLst>
            </c:dLbl>
            <c:dLbl>
              <c:idx val="3"/>
              <c:layout>
                <c:manualLayout>
                  <c:x val="-7.6445110659225338E-2"/>
                  <c:y val="-5.1253445831852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D4-445D-A353-585434A630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('Ficha IC 3'!$B$22,'Ficha IC 3'!$B$23,'Ficha IC 3'!$B$24,'Ficha IC 3'!$B$25)</c:f>
              <c:strCache>
                <c:ptCount val="4"/>
                <c:pt idx="0">
                  <c:v>ES_6</c:v>
                </c:pt>
                <c:pt idx="1">
                  <c:v>ES_7</c:v>
                </c:pt>
                <c:pt idx="2">
                  <c:v>ES_8</c:v>
                </c:pt>
                <c:pt idx="3">
                  <c:v>ES_9</c:v>
                </c:pt>
              </c:strCache>
            </c:strRef>
          </c:cat>
          <c:val>
            <c:numRef>
              <c:f>('Ficha IC 3'!$K$22,'Ficha IC 3'!$K$23,'Ficha IC 3'!$K$24,'Ficha IC 3'!$K$25)</c:f>
              <c:numCache>
                <c:formatCode>0.0%</c:formatCode>
                <c:ptCount val="4"/>
                <c:pt idx="0">
                  <c:v>0.28000000000000003</c:v>
                </c:pt>
                <c:pt idx="1">
                  <c:v>0.27</c:v>
                </c:pt>
                <c:pt idx="2">
                  <c:v>0.27500000000000002</c:v>
                </c:pt>
                <c:pt idx="3">
                  <c:v>0.17499999999999999</c:v>
                </c:pt>
              </c:numCache>
            </c:numRef>
          </c:val>
          <c:extLst>
            <c:ext xmlns:c16="http://schemas.microsoft.com/office/drawing/2014/chart" uri="{C3380CC4-5D6E-409C-BE32-E72D297353CC}">
              <c16:uniqueId val="{00000006-F1D4-445D-A353-585434A6304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r>
              <a:rPr lang="es-CO" sz="800" b="1">
                <a:solidFill>
                  <a:sysClr val="windowText" lastClr="000000"/>
                </a:solidFill>
                <a:latin typeface="Arial" panose="020B0604020202020204" pitchFamily="34" charset="0"/>
                <a:cs typeface="Arial" panose="020B0604020202020204" pitchFamily="34" charset="0"/>
              </a:rPr>
              <a:t>COMPORTAMIENTO DE LAS ESTRATEGIAS DEL OBJETIVO</a:t>
            </a:r>
            <a:r>
              <a:rPr lang="es-CO" sz="800" b="1" baseline="0">
                <a:solidFill>
                  <a:sysClr val="windowText" lastClr="000000"/>
                </a:solidFill>
                <a:latin typeface="Arial" panose="020B0604020202020204" pitchFamily="34" charset="0"/>
                <a:cs typeface="Arial" panose="020B0604020202020204" pitchFamily="34" charset="0"/>
              </a:rPr>
              <a:t> ESTRATÉGICO</a:t>
            </a:r>
            <a:endParaRPr lang="es-CO" sz="8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800" b="1"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percentStacked"/>
        <c:varyColors val="0"/>
        <c:ser>
          <c:idx val="1"/>
          <c:order val="0"/>
          <c:tx>
            <c:strRef>
              <c:f>'Ficha IC 3'!$H$26</c:f>
              <c:strCache>
                <c:ptCount val="1"/>
                <c:pt idx="0">
                  <c:v>ES_6</c:v>
                </c:pt>
              </c:strCache>
            </c:strRef>
          </c:tx>
          <c:spPr>
            <a:solidFill>
              <a:schemeClr val="accent2"/>
            </a:solidFill>
            <a:ln>
              <a:noFill/>
            </a:ln>
            <a:effectLst/>
          </c:spPr>
          <c:invertIfNegative val="0"/>
          <c:cat>
            <c:strRef>
              <c:f>'Ficha IC 3'!$B$27:$B$36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3'!$H$27:$H$36</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0-0D15-4DAC-999E-6FFBF4BEEA3F}"/>
            </c:ext>
          </c:extLst>
        </c:ser>
        <c:ser>
          <c:idx val="2"/>
          <c:order val="1"/>
          <c:tx>
            <c:strRef>
              <c:f>'Ficha IC 3'!$I$26</c:f>
              <c:strCache>
                <c:ptCount val="1"/>
                <c:pt idx="0">
                  <c:v>ES_7</c:v>
                </c:pt>
              </c:strCache>
            </c:strRef>
          </c:tx>
          <c:spPr>
            <a:solidFill>
              <a:schemeClr val="accent3"/>
            </a:solidFill>
            <a:ln>
              <a:noFill/>
            </a:ln>
            <a:effectLst/>
          </c:spPr>
          <c:invertIfNegative val="0"/>
          <c:cat>
            <c:strRef>
              <c:f>'Ficha IC 3'!$B$27:$B$36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3'!$I$27:$I$36</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1-0D15-4DAC-999E-6FFBF4BEEA3F}"/>
            </c:ext>
          </c:extLst>
        </c:ser>
        <c:ser>
          <c:idx val="0"/>
          <c:order val="2"/>
          <c:tx>
            <c:strRef>
              <c:f>'Ficha IC 3'!$J$26</c:f>
              <c:strCache>
                <c:ptCount val="1"/>
                <c:pt idx="0">
                  <c:v>ES_8</c:v>
                </c:pt>
              </c:strCache>
            </c:strRef>
          </c:tx>
          <c:spPr>
            <a:solidFill>
              <a:schemeClr val="accent1"/>
            </a:solidFill>
            <a:ln>
              <a:noFill/>
            </a:ln>
            <a:effectLst/>
          </c:spPr>
          <c:invertIfNegative val="0"/>
          <c:cat>
            <c:strRef>
              <c:f>'Ficha IC 3'!$B$27:$B$36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3'!$J$27:$J$36</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2-0D15-4DAC-999E-6FFBF4BEEA3F}"/>
            </c:ext>
          </c:extLst>
        </c:ser>
        <c:ser>
          <c:idx val="3"/>
          <c:order val="3"/>
          <c:tx>
            <c:strRef>
              <c:f>'Ficha IC 3'!$K$26</c:f>
              <c:strCache>
                <c:ptCount val="1"/>
                <c:pt idx="0">
                  <c:v>ES_9</c:v>
                </c:pt>
              </c:strCache>
            </c:strRef>
          </c:tx>
          <c:spPr>
            <a:solidFill>
              <a:schemeClr val="accent4"/>
            </a:solidFill>
            <a:ln>
              <a:noFill/>
            </a:ln>
            <a:effectLst/>
          </c:spPr>
          <c:invertIfNegative val="0"/>
          <c:cat>
            <c:strRef>
              <c:f>'Ficha IC 3'!$B$27:$B$36</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3'!$K$27:$K$36</c:f>
              <c:numCache>
                <c:formatCode>0%</c:formatCode>
                <c:ptCount val="10"/>
                <c:pt idx="0">
                  <c:v>1</c:v>
                </c:pt>
                <c:pt idx="1">
                  <c:v>1</c:v>
                </c:pt>
                <c:pt idx="2">
                  <c:v>1</c:v>
                </c:pt>
                <c:pt idx="3">
                  <c:v>1</c:v>
                </c:pt>
                <c:pt idx="4">
                  <c:v>1</c:v>
                </c:pt>
                <c:pt idx="5">
                  <c:v>1</c:v>
                </c:pt>
                <c:pt idx="6">
                  <c:v>1</c:v>
                </c:pt>
                <c:pt idx="7">
                  <c:v>1</c:v>
                </c:pt>
                <c:pt idx="8">
                  <c:v>1</c:v>
                </c:pt>
                <c:pt idx="9">
                  <c:v>1</c:v>
                </c:pt>
              </c:numCache>
            </c:numRef>
          </c:val>
          <c:extLst>
            <c:ext xmlns:c16="http://schemas.microsoft.com/office/drawing/2014/chart" uri="{C3380CC4-5D6E-409C-BE32-E72D297353CC}">
              <c16:uniqueId val="{00000004-0D15-4DAC-999E-6FFBF4BEEA3F}"/>
            </c:ext>
          </c:extLst>
        </c:ser>
        <c:dLbls>
          <c:showLegendKey val="0"/>
          <c:showVal val="0"/>
          <c:showCatName val="0"/>
          <c:showSerName val="0"/>
          <c:showPercent val="0"/>
          <c:showBubbleSize val="0"/>
        </c:dLbls>
        <c:gapWidth val="150"/>
        <c:overlap val="100"/>
        <c:axId val="949992456"/>
        <c:axId val="949999344"/>
      </c:barChart>
      <c:catAx>
        <c:axId val="9499924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949999344"/>
        <c:crosses val="autoZero"/>
        <c:auto val="1"/>
        <c:lblAlgn val="ctr"/>
        <c:lblOffset val="100"/>
        <c:noMultiLvlLbl val="0"/>
      </c:catAx>
      <c:valAx>
        <c:axId val="9499993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49992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r>
              <a:rPr lang="es-CO" sz="1200" b="1" i="0" baseline="0">
                <a:effectLst/>
                <a:latin typeface="Arial" panose="020B0604020202020204" pitchFamily="34" charset="0"/>
                <a:cs typeface="Arial" panose="020B0604020202020204" pitchFamily="34" charset="0"/>
              </a:rPr>
              <a:t>DESEMPEÑO INDICADOR COMPUESTO</a:t>
            </a:r>
            <a:endParaRPr lang="es-CO" sz="12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Arial" panose="020B0604020202020204" pitchFamily="34" charset="0"/>
              <a:ea typeface="Calibri"/>
              <a:cs typeface="Arial" panose="020B0604020202020204" pitchFamily="34" charset="0"/>
            </a:defRPr>
          </a:pPr>
          <a:endParaRPr lang="es-CO"/>
        </a:p>
      </c:txPr>
    </c:title>
    <c:autoTitleDeleted val="0"/>
    <c:plotArea>
      <c:layout>
        <c:manualLayout>
          <c:layoutTarget val="inner"/>
          <c:xMode val="edge"/>
          <c:yMode val="edge"/>
          <c:x val="4.7079089176003897E-2"/>
          <c:y val="4.9840201188349816E-2"/>
          <c:w val="0.92914259975492308"/>
          <c:h val="0.73660073150084948"/>
        </c:manualLayout>
      </c:layout>
      <c:areaChart>
        <c:grouping val="standard"/>
        <c:varyColors val="0"/>
        <c:ser>
          <c:idx val="0"/>
          <c:order val="0"/>
          <c:tx>
            <c:strRef>
              <c:f>'Ficha IC 4'!$O$28</c:f>
              <c:strCache>
                <c:ptCount val="1"/>
                <c:pt idx="0">
                  <c:v>X</c:v>
                </c:pt>
              </c:strCache>
            </c:strRef>
          </c:tx>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cap="flat" cmpd="sng" algn="ctr">
              <a:solidFill>
                <a:schemeClr val="tx1"/>
              </a:solidFill>
              <a:prstDash val="solid"/>
              <a:round/>
            </a:ln>
            <a:effectLst>
              <a:outerShdw blurRad="50800" dist="38100" dir="8100000" algn="tr" rotWithShape="0">
                <a:prstClr val="black">
                  <a:alpha val="40000"/>
                </a:prstClr>
              </a:outerShdw>
            </a:effectLst>
          </c:spPr>
          <c:dLbls>
            <c:spPr>
              <a:noFill/>
              <a:ln>
                <a:noFill/>
              </a:ln>
              <a:effectLst/>
            </c:spPr>
            <c:txPr>
              <a:bodyPr rot="0" spcFirstLastPara="1" vertOverflow="ellipsis" vert="horz" wrap="square" anchor="t" anchorCtr="0"/>
              <a:lstStyle/>
              <a:p>
                <a:pPr>
                  <a:defRPr sz="1100" b="1"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'Ficha IC 4'!$B$29:$B$38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4'!$O$29:$O$38</c:f>
              <c:numCache>
                <c:formatCode>0%</c:formatCode>
                <c:ptCount val="10"/>
                <c:pt idx="0">
                  <c:v>0.71979797979797988</c:v>
                </c:pt>
                <c:pt idx="1">
                  <c:v>0.74</c:v>
                </c:pt>
                <c:pt idx="2">
                  <c:v>0.3</c:v>
                </c:pt>
                <c:pt idx="3">
                  <c:v>0.6151724137931035</c:v>
                </c:pt>
                <c:pt idx="4">
                  <c:v>1.1409329769033361</c:v>
                </c:pt>
                <c:pt idx="5">
                  <c:v>0.99969230769230777</c:v>
                </c:pt>
                <c:pt idx="6">
                  <c:v>1.1120000000000001</c:v>
                </c:pt>
                <c:pt idx="7">
                  <c:v>2.1029232558139537</c:v>
                </c:pt>
                <c:pt idx="8">
                  <c:v>1.0774915750915752</c:v>
                </c:pt>
                <c:pt idx="9">
                  <c:v>1</c:v>
                </c:pt>
              </c:numCache>
            </c:numRef>
          </c:val>
          <c:extLst>
            <c:ext xmlns:c16="http://schemas.microsoft.com/office/drawing/2014/chart" uri="{C3380CC4-5D6E-409C-BE32-E72D297353CC}">
              <c16:uniqueId val="{00000000-E6D6-4366-8319-D4885B2C5D66}"/>
            </c:ext>
          </c:extLst>
        </c:ser>
        <c:ser>
          <c:idx val="2"/>
          <c:order val="1"/>
          <c:spPr>
            <a:noFill/>
            <a:ln w="34925" cap="flat" cmpd="sng" algn="ctr">
              <a:gradFill flip="none" rotWithShape="1">
                <a:gsLst>
                  <a:gs pos="0">
                    <a:schemeClr val="accent4">
                      <a:lumMod val="89000"/>
                    </a:schemeClr>
                  </a:gs>
                  <a:gs pos="23000">
                    <a:schemeClr val="accent4">
                      <a:lumMod val="89000"/>
                    </a:schemeClr>
                  </a:gs>
                  <a:gs pos="69000">
                    <a:schemeClr val="accent4">
                      <a:lumMod val="75000"/>
                    </a:schemeClr>
                  </a:gs>
                  <a:gs pos="97000">
                    <a:schemeClr val="accent4">
                      <a:lumMod val="70000"/>
                    </a:schemeClr>
                  </a:gs>
                </a:gsLst>
                <a:path path="circle">
                  <a:fillToRect l="50000" t="50000" r="50000" b="50000"/>
                </a:path>
                <a:tileRect/>
              </a:gradFill>
              <a:prstDash val="solid"/>
              <a:round/>
            </a:ln>
            <a:effectLst/>
          </c:spPr>
          <c:cat>
            <c:strRef>
              <c:f>'Ficha IC 4'!$B$29:$B$38</c:f>
              <c:strCache>
                <c:ptCount val="10"/>
                <c:pt idx="0">
                  <c:v>Jul-Sept 20</c:v>
                </c:pt>
                <c:pt idx="1">
                  <c:v>Oct-Dic 20</c:v>
                </c:pt>
                <c:pt idx="2">
                  <c:v>Ene-Mar 21</c:v>
                </c:pt>
                <c:pt idx="3">
                  <c:v>Abr-Jun 21</c:v>
                </c:pt>
                <c:pt idx="4">
                  <c:v>Jul-Sept 21</c:v>
                </c:pt>
                <c:pt idx="5">
                  <c:v>Oct-Dic 21</c:v>
                </c:pt>
                <c:pt idx="6">
                  <c:v>Ene-Mar 22</c:v>
                </c:pt>
                <c:pt idx="7">
                  <c:v>Abr-Jun 22</c:v>
                </c:pt>
                <c:pt idx="8">
                  <c:v>Jul-Sept 22</c:v>
                </c:pt>
                <c:pt idx="9">
                  <c:v>Oct-Dic 22</c:v>
                </c:pt>
              </c:strCache>
            </c:strRef>
          </c:cat>
          <c:val>
            <c:numRef>
              <c:f>'Ficha IC 4'!$N$29:$N$38</c:f>
              <c:numCache>
                <c:formatCode>0%</c:formatCode>
                <c:ptCount val="10"/>
                <c:pt idx="0">
                  <c:v>0.95</c:v>
                </c:pt>
                <c:pt idx="1">
                  <c:v>0.95</c:v>
                </c:pt>
                <c:pt idx="2">
                  <c:v>0.95</c:v>
                </c:pt>
                <c:pt idx="3">
                  <c:v>0.95</c:v>
                </c:pt>
                <c:pt idx="4">
                  <c:v>0.95</c:v>
                </c:pt>
                <c:pt idx="5">
                  <c:v>0.95</c:v>
                </c:pt>
                <c:pt idx="6">
                  <c:v>0.95</c:v>
                </c:pt>
                <c:pt idx="7">
                  <c:v>0.95</c:v>
                </c:pt>
                <c:pt idx="8">
                  <c:v>0.95</c:v>
                </c:pt>
                <c:pt idx="9">
                  <c:v>0.95</c:v>
                </c:pt>
              </c:numCache>
            </c:numRef>
          </c:val>
          <c:extLst>
            <c:ext xmlns:c16="http://schemas.microsoft.com/office/drawing/2014/chart" uri="{C3380CC4-5D6E-409C-BE32-E72D297353CC}">
              <c16:uniqueId val="{00000001-E6D6-4366-8319-D4885B2C5D66}"/>
            </c:ext>
          </c:extLst>
        </c:ser>
        <c:dLbls>
          <c:showLegendKey val="0"/>
          <c:showVal val="0"/>
          <c:showCatName val="0"/>
          <c:showSerName val="0"/>
          <c:showPercent val="0"/>
          <c:showBubbleSize val="0"/>
        </c:dLbls>
        <c:axId val="473141432"/>
        <c:axId val="473144568"/>
      </c:areaChart>
      <c:catAx>
        <c:axId val="47314143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es-CO"/>
          </a:p>
        </c:txPr>
        <c:crossAx val="473144568"/>
        <c:crosses val="autoZero"/>
        <c:auto val="1"/>
        <c:lblAlgn val="ctr"/>
        <c:lblOffset val="100"/>
        <c:noMultiLvlLbl val="0"/>
      </c:catAx>
      <c:valAx>
        <c:axId val="473144568"/>
        <c:scaling>
          <c:orientation val="minMax"/>
        </c:scaling>
        <c:delete val="0"/>
        <c:axPos val="l"/>
        <c:numFmt formatCode="0%" sourceLinked="1"/>
        <c:majorTickMark val="none"/>
        <c:minorTickMark val="none"/>
        <c:tickLblPos val="nextTo"/>
        <c:spPr>
          <a:noFill/>
          <a:ln w="9525" cap="flat" cmpd="sng" algn="ctr">
            <a:solidFill>
              <a:schemeClr val="accent1">
                <a:lumMod val="7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s-CO"/>
          </a:p>
        </c:txPr>
        <c:crossAx val="473141432"/>
        <c:crosses val="autoZero"/>
        <c:crossBetween val="midCat"/>
      </c:valAx>
      <c:spPr>
        <a:noFill/>
        <a:ln w="25400">
          <a:noFill/>
        </a:ln>
        <a:effectLst/>
      </c:spPr>
    </c:plotArea>
    <c:legend>
      <c:legendPos val="r"/>
      <c:layout>
        <c:manualLayout>
          <c:xMode val="edge"/>
          <c:yMode val="edge"/>
          <c:x val="0.34969163337341458"/>
          <c:y val="0.9418953825023606"/>
          <c:w val="6.169220480491458E-2"/>
          <c:h val="5.8104790148717389E-2"/>
        </c:manualLayout>
      </c:layout>
      <c:overlay val="0"/>
      <c:spPr>
        <a:noFill/>
        <a:ln>
          <a:noFill/>
        </a:ln>
        <a:effectLst/>
      </c:spPr>
      <c:txPr>
        <a:bodyPr rot="0" spcFirstLastPara="1" vertOverflow="ellipsis" vert="horz" wrap="square" anchor="ctr" anchorCtr="1"/>
        <a:lstStyle/>
        <a:p>
          <a:pPr>
            <a:defRPr sz="920" b="0" i="0" u="none" strike="noStrike" kern="1200" baseline="0">
              <a:solidFill>
                <a:srgbClr val="000000"/>
              </a:solidFill>
              <a:latin typeface="Calibri"/>
              <a:ea typeface="Calibri"/>
              <a:cs typeface="Calibri"/>
            </a:defRPr>
          </a:pPr>
          <a:endParaRPr lang="es-CO"/>
        </a:p>
      </c:txPr>
    </c:legend>
    <c:plotVisOnly val="1"/>
    <c:dispBlanksAs val="gap"/>
    <c:showDLblsOverMax val="0"/>
  </c:chart>
  <c:spPr>
    <a:noFill/>
    <a:ln w="12700"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title pos="t" align="ctr" overlay="0">
      <cx:tx>
        <cx:txData>
          <cx:v>PONDERACIÓN DE ESTRATEGIAS EN FUNCIÓN DEL OBJETIVO ESTRATÉGICO</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ysClr val="windowText" lastClr="000000">
                  <a:lumMod val="65000"/>
                  <a:lumOff val="35000"/>
                </a:sysClr>
              </a:solidFill>
              <a:latin typeface="+mn-lt"/>
              <a:ea typeface="+mn-ea"/>
              <a:cs typeface="+mn-cs"/>
            </a:defRPr>
          </a:pPr>
          <a:r>
            <a:rPr kumimoji="0" lang="es-CO" sz="800" b="1" i="0" u="none" strike="noStrike" kern="1200" cap="none" spc="0" normalizeH="0" baseline="0" noProof="0">
              <a:ln>
                <a:noFill/>
              </a:ln>
              <a:solidFill>
                <a:sysClr val="windowText" lastClr="000000">
                  <a:lumMod val="65000"/>
                  <a:lumOff val="35000"/>
                </a:sysClr>
              </a:solidFill>
              <a:effectLst/>
              <a:uLnTx/>
              <a:uFillTx/>
              <a:latin typeface="Arial" panose="020B0604020202020204" pitchFamily="34" charset="0"/>
              <a:cs typeface="Arial" panose="020B0604020202020204" pitchFamily="34" charset="0"/>
            </a:rPr>
            <a:t>PONDERACIÓN DE ESTRATEGIAS EN FUNCIÓN DEL OBJETIVO ESTRATÉGICO</a:t>
          </a:r>
        </a:p>
      </cx:txPr>
    </cx:title>
    <cx:plotArea>
      <cx:plotAreaRegion>
        <cx:series layoutId="sunburst" uniqueId="{D8FBBE36-C862-4579-B10E-A112FE22B765}">
          <cx:tx>
            <cx:txData>
              <cx:f>_xlchart.v1.1</cx:f>
              <cx:v>P% ES</cx:v>
            </cx:txData>
          </cx:tx>
          <cx:dataLabels>
            <cx:visibility seriesName="0" categoryName="0" value="1"/>
            <cx:separator>, </cx:separator>
          </cx:dataLabels>
          <cx:dataId val="0"/>
        </cx:series>
      </cx:plotAreaRegion>
    </cx:plotArea>
    <cx:legend pos="r"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txData>
          <cx:v>PONDERACIÓN DE ESTRATEGIAS EN FUNCIÓN DEL OBJETIVO ESTRATÉGICO</cx:v>
        </cx:txData>
      </cx:tx>
      <cx:txPr>
        <a:bodyPr rot="0" spcFirstLastPara="1" vertOverflow="ellipsis" vert="horz" wrap="square" lIns="38100" tIns="19050" rIns="38100" bIns="19050" anchor="ctr" anchorCtr="1" compatLnSpc="0"/>
        <a:lstStyle/>
        <a:p>
          <a:pPr algn="ctr" rtl="0">
            <a:defRPr sz="800" b="1" i="0" u="none" strike="noStrike" kern="1200" spc="0" baseline="0">
              <a:solidFill>
                <a:sysClr val="windowText" lastClr="000000">
                  <a:lumMod val="65000"/>
                  <a:lumOff val="35000"/>
                </a:sysClr>
              </a:solidFill>
              <a:latin typeface="+mn-lt"/>
              <a:ea typeface="+mn-ea"/>
              <a:cs typeface="+mn-cs"/>
            </a:defRPr>
          </a:pPr>
          <a:r>
            <a:rPr kumimoji="0" lang="es-CO" sz="800" b="1" i="0" u="none" strike="noStrike" kern="1200" cap="none" spc="0" normalizeH="0" baseline="0" noProof="0">
              <a:ln>
                <a:noFill/>
              </a:ln>
              <a:solidFill>
                <a:sysClr val="windowText" lastClr="000000">
                  <a:lumMod val="65000"/>
                  <a:lumOff val="35000"/>
                </a:sysClr>
              </a:solidFill>
              <a:effectLst/>
              <a:uLnTx/>
              <a:uFillTx/>
              <a:latin typeface="Arial" panose="020B0604020202020204" pitchFamily="34" charset="0"/>
              <a:cs typeface="Arial" panose="020B0604020202020204" pitchFamily="34" charset="0"/>
            </a:rPr>
            <a:t>PONDERACIÓN DE ESTRATEGIAS EN FUNCIÓN DEL OBJETIVO ESTRATÉGICO</a:t>
          </a:r>
        </a:p>
      </cx:txPr>
    </cx:title>
    <cx:plotArea>
      <cx:plotAreaRegion>
        <cx:series layoutId="sunburst" uniqueId="{1A5402E3-A725-4898-8B32-5D227BEBCAC1}">
          <cx:tx>
            <cx:txData>
              <cx:f>_xlchart.v1.3</cx:f>
              <cx:v>P% ES</cx:v>
            </cx:txData>
          </cx:tx>
          <cx:dataLabels>
            <cx:visibility seriesName="0" categoryName="0" value="1"/>
            <cx:separator>, </cx:separator>
          </cx:dataLabels>
          <cx:dataId val="0"/>
        </cx:series>
      </cx:plotAreaRegion>
    </cx:plotArea>
    <cx:legend pos="b" align="ctr"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_xlchart.v2.6</cx:f>
      </cx:strDim>
      <cx:numDim type="val">
        <cx:f>_xlchart.v2.8</cx:f>
      </cx:numDim>
    </cx:data>
  </cx:chartData>
  <cx:chart>
    <cx:title pos="t" align="ctr" overlay="0">
      <cx:tx>
        <cx:txData>
          <cx:v>PONDERACIÓN DE ESTRATEGIAS EN FUNCIÓN DEL OBJETIVO ESTRATÉGICO</cx:v>
        </cx:txData>
      </cx:tx>
      <cx:txPr>
        <a:bodyPr rot="0" spcFirstLastPara="1" vertOverflow="ellipsis" vert="horz" wrap="square" lIns="38100" tIns="19050" rIns="38100" bIns="19050" anchor="ctr" anchorCtr="1" compatLnSpc="0"/>
        <a:lstStyle/>
        <a:p>
          <a:pPr algn="ctr" rtl="0">
            <a:defRPr lang="es-CO" sz="800" b="1" i="0" u="none" strike="noStrike" kern="1200" cap="none" spc="0" baseline="0">
              <a:solidFill>
                <a:sysClr val="windowText" lastClr="000000"/>
              </a:solidFill>
              <a:latin typeface="Arial" panose="020B0604020202020204" pitchFamily="34" charset="0"/>
              <a:ea typeface="+mn-ea"/>
              <a:cs typeface="Arial" panose="020B0604020202020204" pitchFamily="34" charset="0"/>
            </a:defRPr>
          </a:pPr>
          <a:r>
            <a:rPr kumimoji="0" lang="es-CO" sz="800" b="1" i="0" u="none" strike="noStrike" kern="120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PONDERACIÓN DE ESTRATEGIAS EN FUNCIÓN DEL OBJETIVO ESTRATÉGICO</a:t>
          </a:r>
        </a:p>
      </cx:txPr>
    </cx:title>
    <cx:plotArea>
      <cx:plotAreaRegion>
        <cx:series layoutId="funnel" uniqueId="{B1206E69-89B6-4D1E-9C82-C2F55D178842}">
          <cx:tx>
            <cx:txData>
              <cx:f>_xlchart.v2.7</cx:f>
              <cx:v>P% ES</cx:v>
            </cx:txData>
          </cx:tx>
          <cx:dataLabels>
            <cx:visibility seriesName="0" categoryName="0" value="1"/>
          </cx:dataLabels>
          <cx:dataId val="0"/>
        </cx:series>
      </cx:plotAreaRegion>
      <cx:axis id="0">
        <cx:catScaling gapWidth="0.0599999987"/>
        <cx:tickLabels/>
      </cx:axis>
    </cx:plotArea>
  </cx:chart>
  <cx:spPr>
    <a:ln>
      <a:noFill/>
    </a:ln>
  </cx:spPr>
</cx: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4">
  <a:schemeClr val="accent4"/>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Reversed" id="22">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4">
  <a:schemeClr val="accent4"/>
</cs:colorStyle>
</file>

<file path=xl/charts/colors3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92">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lumMod val="75000"/>
          </a:schemeClr>
        </a:solidFill>
      </a:ln>
    </cs:spPr>
  </cs:dataPoint>
  <cs:dataPoint3D>
    <cs:lnRef idx="0">
      <cs:styleClr val="auto"/>
    </cs:lnRef>
    <cs:fillRef idx="0">
      <cs:styleClr val="auto"/>
    </cs:fillRef>
    <cs:effectRef idx="0"/>
    <cs:fontRef idx="minor">
      <a:schemeClr val="tx1"/>
    </cs:fontRef>
    <cs:spPr>
      <a:solidFill>
        <a:schemeClr val="phClr"/>
      </a:solidFill>
      <a:ln>
        <a:solidFill>
          <a:schemeClr val="phClr">
            <a:lumMod val="75000"/>
          </a:schemeClr>
        </a:solidFill>
      </a:ln>
      <a:scene3d>
        <a:camera prst="orthographicFront"/>
        <a:lightRig rig="threePt" dir="t"/>
      </a:scene3d>
      <a:sp3d prstMaterial="translucentPowder"/>
    </cs:spPr>
  </cs:dataPoint3D>
  <cs:dataPointLine>
    <cs:lnRef idx="0">
      <cs:styleClr val="auto"/>
    </cs:lnRef>
    <cs:fillRef idx="0"/>
    <cs:effectRef idx="0"/>
    <cs:fontRef idx="minor">
      <a:schemeClr val="tx1"/>
    </cs:fontRef>
    <cs:spPr>
      <a:ln w="28575" cap="rnd">
        <a:solidFill>
          <a:schemeClr val="phClr">
            <a:alpha val="70000"/>
          </a:schemeClr>
        </a:solidFill>
        <a:round/>
      </a:ln>
    </cs:spPr>
  </cs:dataPointLine>
  <cs:dataPointMarker>
    <cs:lnRef idx="0">
      <cs:styleClr val="auto"/>
    </cs:lnRef>
    <cs:fillRef idx="0">
      <cs:styleClr val="auto"/>
    </cs:fillRef>
    <cs:effectRef idx="0"/>
    <cs:fontRef idx="minor">
      <a:schemeClr val="dk1"/>
    </cs:fontRef>
    <cs:spPr>
      <a:solidFill>
        <a:schemeClr val="phClr">
          <a:alpha val="70000"/>
        </a:schemeClr>
      </a:solidFill>
      <a:ln>
        <a:solidFill>
          <a:schemeClr val="phClr">
            <a:lumMod val="75000"/>
          </a:schemeClr>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tx1"/>
    </cs:fontRef>
    <cs:spPr>
      <a:solidFill>
        <a:schemeClr val="lt1">
          <a:alpha val="27000"/>
        </a:schemeClr>
      </a:solidFill>
      <a:sp3d/>
    </cs:spPr>
  </cs:floor>
  <cs:gridlineMajor>
    <cs:lnRef idx="0"/>
    <cs:fillRef idx="0"/>
    <cs:effectRef idx="0"/>
    <cs:fontRef idx="minor">
      <a:schemeClr val="tx1"/>
    </cs:fontRef>
    <cs:spPr>
      <a:ln w="9525" cap="flat" cmpd="sng" algn="ctr">
        <a:solidFill>
          <a:schemeClr val="tx1">
            <a:lumMod val="5000"/>
            <a:lumOff val="95000"/>
          </a:schemeClr>
        </a:solidFill>
        <a:round/>
      </a:ln>
    </cs:spPr>
  </cs:gridlineMajor>
  <cs:gridlineMinor>
    <cs:lnRef idx="0"/>
    <cs:fillRef idx="0"/>
    <cs:effectRef idx="0"/>
    <cs:fontRef idx="minor">
      <a:schemeClr val="tx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0" kern="1200" cap="none" spc="5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tx1"/>
    </cs:fontRef>
    <cs:spPr>
      <a:sp3d/>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30.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38">
  <cs:axisTitle>
    <cs:lnRef idx="0"/>
    <cs:fillRef idx="0"/>
    <cs:effectRef idx="0"/>
    <cs:fontRef idx="minor">
      <a:schemeClr val="lt1"/>
    </cs:fontRef>
    <cs:defRPr sz="900" b="1" kern="1200"/>
  </cs:axisTitle>
  <cs:categoryAxis>
    <cs:lnRef idx="0">
      <cs:styleClr val="0"/>
    </cs:lnRef>
    <cs:fillRef idx="0"/>
    <cs:effectRef idx="0"/>
    <cs:fontRef idx="minor">
      <a:schemeClr val="lt1"/>
    </cs:fontRef>
    <cs:defRPr sz="900" kern="1200" spc="3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lt1">
            <a:lumMod val="85000"/>
          </a:schemeClr>
        </a:solidFill>
        <a:round/>
      </a:ln>
    </cs:spPr>
    <cs:defRPr sz="1000" kern="1200"/>
  </cs:chartArea>
  <cs:dataLabel>
    <cs:lnRef idx="0"/>
    <cs:fillRef idx="0">
      <cs:styleClr val="0"/>
    </cs:fillRef>
    <cs:effectRef idx="0"/>
    <cs:fontRef idx="minor">
      <a:schemeClr val="lt1"/>
    </cs:fontRef>
    <cs:spPr>
      <a:solidFill>
        <a:schemeClr val="phClr"/>
      </a:solidFill>
    </cs:spPr>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25400"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cs:spPr>
  </cs:dataPointMarker>
  <cs:dataPointMarkerLayout symbol="circle" size="14"/>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10">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Manual!A1"/><Relationship Id="rId13" Type="http://schemas.openxmlformats.org/officeDocument/2006/relationships/hyperlink" Target="#'Mapa Estrat&#233;gico'!A1"/><Relationship Id="rId3" Type="http://schemas.openxmlformats.org/officeDocument/2006/relationships/hyperlink" Target="#'Matriz Alineaci&#243;n 2020-2024'!A1"/><Relationship Id="rId7" Type="http://schemas.openxmlformats.org/officeDocument/2006/relationships/hyperlink" Target="#Dashboard!A1"/><Relationship Id="rId12" Type="http://schemas.openxmlformats.org/officeDocument/2006/relationships/hyperlink" Target="#'Proyectos de Inversi&#243;n'!C7"/><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Ficha IC 1'!A1"/><Relationship Id="rId11" Type="http://schemas.openxmlformats.org/officeDocument/2006/relationships/hyperlink" Target="#'Procesos y Dependencias'!C10"/><Relationship Id="rId5" Type="http://schemas.openxmlformats.org/officeDocument/2006/relationships/hyperlink" Target="#'Tablero de Comando'!A1"/><Relationship Id="rId10" Type="http://schemas.openxmlformats.org/officeDocument/2006/relationships/hyperlink" Target="#Planeador!C6"/><Relationship Id="rId4" Type="http://schemas.openxmlformats.org/officeDocument/2006/relationships/hyperlink" Target="#'Matriz de Indicadores'!A1"/><Relationship Id="rId9" Type="http://schemas.openxmlformats.org/officeDocument/2006/relationships/hyperlink" Target="#'Misi&#243;n y Visi&#243;n'!A1"/><Relationship Id="rId1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3.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4.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56.png"/><Relationship Id="rId2" Type="http://schemas.openxmlformats.org/officeDocument/2006/relationships/image" Target="../media/image21.png"/><Relationship Id="rId16" Type="http://schemas.openxmlformats.org/officeDocument/2006/relationships/hyperlink" Target="#'Mapa Estrat&#233;gico'!A1"/><Relationship Id="rId20" Type="http://schemas.openxmlformats.org/officeDocument/2006/relationships/image" Target="../media/image57.png"/><Relationship Id="rId1" Type="http://schemas.openxmlformats.org/officeDocument/2006/relationships/hyperlink" Target="#Men&#250;!A1"/><Relationship Id="rId6" Type="http://schemas.openxmlformats.org/officeDocument/2006/relationships/chart" Target="../charts/chart5.xml"/><Relationship Id="rId11" Type="http://schemas.openxmlformats.org/officeDocument/2006/relationships/image" Target="../media/image54.png"/><Relationship Id="rId5" Type="http://schemas.microsoft.com/office/2014/relationships/chartEx" Target="../charts/chartEx1.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image" Target="../media/image23.png"/><Relationship Id="rId9" Type="http://schemas.openxmlformats.org/officeDocument/2006/relationships/image" Target="../media/image39.svg"/><Relationship Id="rId14" Type="http://schemas.openxmlformats.org/officeDocument/2006/relationships/image" Target="../media/image5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8.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image" Target="../media/image21.png"/><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61.png"/><Relationship Id="rId2" Type="http://schemas.openxmlformats.org/officeDocument/2006/relationships/hyperlink" Target="#Men&#250;!A1"/><Relationship Id="rId16" Type="http://schemas.openxmlformats.org/officeDocument/2006/relationships/hyperlink" Target="#'Mapa Estrat&#233;gico'!A1"/><Relationship Id="rId20" Type="http://schemas.openxmlformats.org/officeDocument/2006/relationships/image" Target="../media/image62.png"/><Relationship Id="rId1" Type="http://schemas.openxmlformats.org/officeDocument/2006/relationships/chart" Target="../charts/chart6.xml"/><Relationship Id="rId6" Type="http://schemas.openxmlformats.org/officeDocument/2006/relationships/chart" Target="../charts/chart8.xml"/><Relationship Id="rId11" Type="http://schemas.openxmlformats.org/officeDocument/2006/relationships/image" Target="../media/image59.png"/><Relationship Id="rId5" Type="http://schemas.openxmlformats.org/officeDocument/2006/relationships/chart" Target="../charts/chart7.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image" Target="../media/image23.png"/><Relationship Id="rId9" Type="http://schemas.openxmlformats.org/officeDocument/2006/relationships/image" Target="../media/image39.svg"/><Relationship Id="rId14" Type="http://schemas.openxmlformats.org/officeDocument/2006/relationships/image" Target="../media/image6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63.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9.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66.png"/><Relationship Id="rId2" Type="http://schemas.openxmlformats.org/officeDocument/2006/relationships/image" Target="../media/image21.png"/><Relationship Id="rId16" Type="http://schemas.openxmlformats.org/officeDocument/2006/relationships/hyperlink" Target="#'Mapa Estrat&#233;gico'!A1"/><Relationship Id="rId20" Type="http://schemas.openxmlformats.org/officeDocument/2006/relationships/image" Target="../media/image67.png"/><Relationship Id="rId1" Type="http://schemas.openxmlformats.org/officeDocument/2006/relationships/hyperlink" Target="#Men&#250;!A1"/><Relationship Id="rId6" Type="http://schemas.openxmlformats.org/officeDocument/2006/relationships/chart" Target="../charts/chart11.xml"/><Relationship Id="rId11" Type="http://schemas.openxmlformats.org/officeDocument/2006/relationships/image" Target="../media/image64.png"/><Relationship Id="rId5" Type="http://schemas.openxmlformats.org/officeDocument/2006/relationships/chart" Target="../charts/chart10.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image" Target="../media/image23.png"/><Relationship Id="rId9" Type="http://schemas.openxmlformats.org/officeDocument/2006/relationships/image" Target="../media/image39.svg"/><Relationship Id="rId14" Type="http://schemas.openxmlformats.org/officeDocument/2006/relationships/image" Target="../media/image65.png"/></Relationships>
</file>

<file path=xl/drawings/_rels/drawing13.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72.png"/><Relationship Id="rId3" Type="http://schemas.openxmlformats.org/officeDocument/2006/relationships/hyperlink" Target="#Men&#250;!A1"/><Relationship Id="rId21" Type="http://schemas.openxmlformats.org/officeDocument/2006/relationships/chart" Target="../charts/chart14.xml"/><Relationship Id="rId7" Type="http://schemas.openxmlformats.org/officeDocument/2006/relationships/image" Target="../media/image39.svg"/><Relationship Id="rId12" Type="http://schemas.openxmlformats.org/officeDocument/2006/relationships/image" Target="../media/image70.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6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71.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69.png"/><Relationship Id="rId14" Type="http://schemas.openxmlformats.org/officeDocument/2006/relationships/hyperlink" Target="#'Mapa Estrat&#233;gico'!A1"/></Relationships>
</file>

<file path=xl/drawings/_rels/drawing14.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77.png"/><Relationship Id="rId3" Type="http://schemas.openxmlformats.org/officeDocument/2006/relationships/hyperlink" Target="#Men&#250;!A1"/><Relationship Id="rId21" Type="http://schemas.openxmlformats.org/officeDocument/2006/relationships/chart" Target="../charts/chart16.xml"/><Relationship Id="rId7" Type="http://schemas.openxmlformats.org/officeDocument/2006/relationships/image" Target="../media/image39.svg"/><Relationship Id="rId12" Type="http://schemas.openxmlformats.org/officeDocument/2006/relationships/image" Target="../media/image75.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microsoft.com/office/2014/relationships/chartEx" Target="../charts/chartEx2.xml"/><Relationship Id="rId1" Type="http://schemas.openxmlformats.org/officeDocument/2006/relationships/chart" Target="../charts/chart15.xml"/><Relationship Id="rId6" Type="http://schemas.openxmlformats.org/officeDocument/2006/relationships/image" Target="../media/image73.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76.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74.png"/><Relationship Id="rId14" Type="http://schemas.openxmlformats.org/officeDocument/2006/relationships/hyperlink" Target="#'Mapa Estrat&#233;gico'!A1"/></Relationships>
</file>

<file path=xl/drawings/_rels/drawing15.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77.png"/><Relationship Id="rId3" Type="http://schemas.openxmlformats.org/officeDocument/2006/relationships/hyperlink" Target="#Men&#250;!A1"/><Relationship Id="rId21" Type="http://schemas.openxmlformats.org/officeDocument/2006/relationships/chart" Target="../charts/chart19.xml"/><Relationship Id="rId7" Type="http://schemas.openxmlformats.org/officeDocument/2006/relationships/image" Target="../media/image39.svg"/><Relationship Id="rId12" Type="http://schemas.openxmlformats.org/officeDocument/2006/relationships/image" Target="../media/image80.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7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81.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79.png"/><Relationship Id="rId14" Type="http://schemas.openxmlformats.org/officeDocument/2006/relationships/hyperlink" Target="#'Mapa Estrat&#233;gico'!A1"/></Relationships>
</file>

<file path=xl/drawings/_rels/drawing16.xml.rels><?xml version="1.0" encoding="UTF-8" standalone="yes"?>
<Relationships xmlns="http://schemas.openxmlformats.org/package/2006/relationships"><Relationship Id="rId8" Type="http://schemas.openxmlformats.org/officeDocument/2006/relationships/image" Target="../media/image63.png"/><Relationship Id="rId13" Type="http://schemas.openxmlformats.org/officeDocument/2006/relationships/hyperlink" Target="#Dashboard!A1"/><Relationship Id="rId18" Type="http://schemas.openxmlformats.org/officeDocument/2006/relationships/image" Target="../media/image45.svg"/><Relationship Id="rId3" Type="http://schemas.microsoft.com/office/2014/relationships/chartEx" Target="../charts/chartEx3.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84.png"/><Relationship Id="rId2" Type="http://schemas.openxmlformats.org/officeDocument/2006/relationships/image" Target="../media/image23.png"/><Relationship Id="rId16" Type="http://schemas.openxmlformats.org/officeDocument/2006/relationships/hyperlink" Target="#'Mapa Estrat&#233;gico'!A1"/><Relationship Id="rId20" Type="http://schemas.openxmlformats.org/officeDocument/2006/relationships/image" Target="../media/image85.png"/><Relationship Id="rId1" Type="http://schemas.openxmlformats.org/officeDocument/2006/relationships/chart" Target="../charts/chart20.xml"/><Relationship Id="rId6" Type="http://schemas.openxmlformats.org/officeDocument/2006/relationships/image" Target="../media/image21.png"/><Relationship Id="rId11" Type="http://schemas.openxmlformats.org/officeDocument/2006/relationships/image" Target="../media/image82.png"/><Relationship Id="rId5" Type="http://schemas.openxmlformats.org/officeDocument/2006/relationships/hyperlink" Target="#Men&#250;!A1"/><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chart" Target="../charts/chart21.xml"/><Relationship Id="rId9" Type="http://schemas.openxmlformats.org/officeDocument/2006/relationships/image" Target="../media/image39.svg"/><Relationship Id="rId14" Type="http://schemas.openxmlformats.org/officeDocument/2006/relationships/image" Target="../media/image83.png"/></Relationships>
</file>

<file path=xl/drawings/_rels/drawing17.xml.rels><?xml version="1.0" encoding="UTF-8" standalone="yes"?>
<Relationships xmlns="http://schemas.openxmlformats.org/package/2006/relationships"><Relationship Id="rId8" Type="http://schemas.openxmlformats.org/officeDocument/2006/relationships/image" Target="../media/image86.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23.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88.png"/><Relationship Id="rId2" Type="http://schemas.openxmlformats.org/officeDocument/2006/relationships/image" Target="../media/image23.png"/><Relationship Id="rId16" Type="http://schemas.openxmlformats.org/officeDocument/2006/relationships/hyperlink" Target="#'Mapa Estrat&#233;gico'!A1"/><Relationship Id="rId20" Type="http://schemas.openxmlformats.org/officeDocument/2006/relationships/image" Target="../media/image67.png"/><Relationship Id="rId1" Type="http://schemas.openxmlformats.org/officeDocument/2006/relationships/chart" Target="../charts/chart22.xml"/><Relationship Id="rId6" Type="http://schemas.openxmlformats.org/officeDocument/2006/relationships/image" Target="../media/image21.png"/><Relationship Id="rId11" Type="http://schemas.openxmlformats.org/officeDocument/2006/relationships/image" Target="../media/image64.png"/><Relationship Id="rId5" Type="http://schemas.openxmlformats.org/officeDocument/2006/relationships/hyperlink" Target="#Men&#250;!A1"/><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chart" Target="../charts/chart24.xml"/><Relationship Id="rId9" Type="http://schemas.openxmlformats.org/officeDocument/2006/relationships/image" Target="../media/image39.svg"/><Relationship Id="rId14" Type="http://schemas.openxmlformats.org/officeDocument/2006/relationships/image" Target="../media/image87.png"/></Relationships>
</file>

<file path=xl/drawings/_rels/drawing18.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93.png"/><Relationship Id="rId3" Type="http://schemas.openxmlformats.org/officeDocument/2006/relationships/hyperlink" Target="#Men&#250;!A1"/><Relationship Id="rId21" Type="http://schemas.openxmlformats.org/officeDocument/2006/relationships/chart" Target="../charts/chart27.xml"/><Relationship Id="rId7" Type="http://schemas.openxmlformats.org/officeDocument/2006/relationships/image" Target="../media/image39.svg"/><Relationship Id="rId12" Type="http://schemas.openxmlformats.org/officeDocument/2006/relationships/image" Target="../media/image91.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89.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92.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90.png"/><Relationship Id="rId14" Type="http://schemas.openxmlformats.org/officeDocument/2006/relationships/hyperlink" Target="#'Mapa Estrat&#233;gico'!A1"/></Relationships>
</file>

<file path=xl/drawings/_rels/drawing19.xml.rels><?xml version="1.0" encoding="UTF-8" standalone="yes"?>
<Relationships xmlns="http://schemas.openxmlformats.org/package/2006/relationships"><Relationship Id="rId8" Type="http://schemas.openxmlformats.org/officeDocument/2006/relationships/hyperlink" Target="#'Matriz de Indicadores'!A1"/><Relationship Id="rId13" Type="http://schemas.openxmlformats.org/officeDocument/2006/relationships/image" Target="../media/image43.svg"/><Relationship Id="rId18" Type="http://schemas.openxmlformats.org/officeDocument/2006/relationships/image" Target="../media/image77.png"/><Relationship Id="rId3" Type="http://schemas.openxmlformats.org/officeDocument/2006/relationships/hyperlink" Target="#Men&#250;!A1"/><Relationship Id="rId21" Type="http://schemas.openxmlformats.org/officeDocument/2006/relationships/chart" Target="../charts/chart30.xml"/><Relationship Id="rId7" Type="http://schemas.openxmlformats.org/officeDocument/2006/relationships/image" Target="../media/image39.svg"/><Relationship Id="rId12" Type="http://schemas.openxmlformats.org/officeDocument/2006/relationships/image" Target="../media/image80.png"/><Relationship Id="rId17" Type="http://schemas.openxmlformats.org/officeDocument/2006/relationships/hyperlink" Target="#'Tablero de Comando'!A1"/><Relationship Id="rId2" Type="http://schemas.openxmlformats.org/officeDocument/2006/relationships/image" Target="../media/image23.png"/><Relationship Id="rId16" Type="http://schemas.openxmlformats.org/officeDocument/2006/relationships/image" Target="../media/image45.svg"/><Relationship Id="rId20"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media/image78.png"/><Relationship Id="rId11" Type="http://schemas.openxmlformats.org/officeDocument/2006/relationships/hyperlink" Target="#Dashboard!A1"/><Relationship Id="rId5" Type="http://schemas.openxmlformats.org/officeDocument/2006/relationships/hyperlink" Target="#Planeador!A1"/><Relationship Id="rId15" Type="http://schemas.openxmlformats.org/officeDocument/2006/relationships/image" Target="../media/image81.png"/><Relationship Id="rId10" Type="http://schemas.openxmlformats.org/officeDocument/2006/relationships/image" Target="../media/image41.svg"/><Relationship Id="rId19" Type="http://schemas.openxmlformats.org/officeDocument/2006/relationships/image" Target="../media/image47.svg"/><Relationship Id="rId4" Type="http://schemas.openxmlformats.org/officeDocument/2006/relationships/image" Target="../media/image21.png"/><Relationship Id="rId9" Type="http://schemas.openxmlformats.org/officeDocument/2006/relationships/image" Target="../media/image79.png"/><Relationship Id="rId14" Type="http://schemas.openxmlformats.org/officeDocument/2006/relationships/hyperlink" Target="#'Mapa Estrat&#233;gico'!A1"/></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hyperlink" Target="#Men&#250;!A1"/><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5.png"/><Relationship Id="rId13" Type="http://schemas.openxmlformats.org/officeDocument/2006/relationships/hyperlink" Target="#'Mapa Estrat&#233;gico'!A1"/><Relationship Id="rId18" Type="http://schemas.openxmlformats.org/officeDocument/2006/relationships/image" Target="../media/image47.svg"/><Relationship Id="rId3" Type="http://schemas.openxmlformats.org/officeDocument/2006/relationships/image" Target="../media/image23.png"/><Relationship Id="rId7" Type="http://schemas.openxmlformats.org/officeDocument/2006/relationships/hyperlink" Target="#'Matriz de Indicadores'!A1"/><Relationship Id="rId12" Type="http://schemas.openxmlformats.org/officeDocument/2006/relationships/image" Target="../media/image43.svg"/><Relationship Id="rId17" Type="http://schemas.openxmlformats.org/officeDocument/2006/relationships/image" Target="../media/image98.png"/><Relationship Id="rId2" Type="http://schemas.openxmlformats.org/officeDocument/2006/relationships/image" Target="../media/image21.png"/><Relationship Id="rId16"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image" Target="../media/image39.svg"/><Relationship Id="rId11" Type="http://schemas.openxmlformats.org/officeDocument/2006/relationships/image" Target="../media/image96.png"/><Relationship Id="rId5" Type="http://schemas.openxmlformats.org/officeDocument/2006/relationships/image" Target="../media/image94.png"/><Relationship Id="rId15" Type="http://schemas.openxmlformats.org/officeDocument/2006/relationships/image" Target="../media/image45.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41.svg"/><Relationship Id="rId14" Type="http://schemas.openxmlformats.org/officeDocument/2006/relationships/image" Target="../media/image97.png"/></Relationships>
</file>

<file path=xl/drawings/_rels/drawing21.xml.rels><?xml version="1.0" encoding="UTF-8" standalone="yes"?>
<Relationships xmlns="http://schemas.openxmlformats.org/package/2006/relationships"><Relationship Id="rId13" Type="http://schemas.openxmlformats.org/officeDocument/2006/relationships/hyperlink" Target="#'Ficha IC 2'!A1"/><Relationship Id="rId18" Type="http://schemas.openxmlformats.org/officeDocument/2006/relationships/hyperlink" Target="#'Matriz de Indicadores'!A1"/><Relationship Id="rId26" Type="http://schemas.openxmlformats.org/officeDocument/2006/relationships/hyperlink" Target="#'Mapa Estrat&#233;gico'!A1"/><Relationship Id="rId39" Type="http://schemas.openxmlformats.org/officeDocument/2006/relationships/image" Target="../media/image47.svg"/><Relationship Id="rId21" Type="http://schemas.openxmlformats.org/officeDocument/2006/relationships/image" Target="../media/image101.png"/><Relationship Id="rId34" Type="http://schemas.openxmlformats.org/officeDocument/2006/relationships/image" Target="../media/image43.svg"/><Relationship Id="rId7" Type="http://schemas.openxmlformats.org/officeDocument/2006/relationships/hyperlink" Target="#'Ficha IC 7'!A1"/><Relationship Id="rId12" Type="http://schemas.openxmlformats.org/officeDocument/2006/relationships/hyperlink" Target="#'Ficha IC 1'!A1"/><Relationship Id="rId17" Type="http://schemas.openxmlformats.org/officeDocument/2006/relationships/image" Target="../media/image49.svg"/><Relationship Id="rId25" Type="http://schemas.openxmlformats.org/officeDocument/2006/relationships/image" Target="../media/image55.svg"/><Relationship Id="rId33" Type="http://schemas.openxmlformats.org/officeDocument/2006/relationships/image" Target="../media/image106.png"/><Relationship Id="rId38" Type="http://schemas.openxmlformats.org/officeDocument/2006/relationships/image" Target="../media/image108.png"/><Relationship Id="rId2" Type="http://schemas.openxmlformats.org/officeDocument/2006/relationships/image" Target="../media/image21.png"/><Relationship Id="rId16" Type="http://schemas.openxmlformats.org/officeDocument/2006/relationships/image" Target="../media/image99.png"/><Relationship Id="rId20" Type="http://schemas.openxmlformats.org/officeDocument/2006/relationships/image" Target="../media/image51.svg"/><Relationship Id="rId29" Type="http://schemas.openxmlformats.org/officeDocument/2006/relationships/image" Target="../media/image104.png"/><Relationship Id="rId1" Type="http://schemas.openxmlformats.org/officeDocument/2006/relationships/hyperlink" Target="#Men&#250;!A1"/><Relationship Id="rId6" Type="http://schemas.openxmlformats.org/officeDocument/2006/relationships/hyperlink" Target="#'Ficha IC 8'!A1"/><Relationship Id="rId11" Type="http://schemas.openxmlformats.org/officeDocument/2006/relationships/hyperlink" Target="#'Ficha IC 3'!A1"/><Relationship Id="rId24" Type="http://schemas.openxmlformats.org/officeDocument/2006/relationships/image" Target="../media/image102.png"/><Relationship Id="rId32" Type="http://schemas.openxmlformats.org/officeDocument/2006/relationships/image" Target="../media/image41.svg"/><Relationship Id="rId37" Type="http://schemas.openxmlformats.org/officeDocument/2006/relationships/hyperlink" Target="#'Tablero de Comando'!A1"/><Relationship Id="rId5" Type="http://schemas.openxmlformats.org/officeDocument/2006/relationships/hyperlink" Target="#'Ficha IC 9'!A1"/><Relationship Id="rId15" Type="http://schemas.openxmlformats.org/officeDocument/2006/relationships/hyperlink" Target="#Planeador!A1"/><Relationship Id="rId23" Type="http://schemas.openxmlformats.org/officeDocument/2006/relationships/hyperlink" Target="#Dashboard!A1"/><Relationship Id="rId28" Type="http://schemas.openxmlformats.org/officeDocument/2006/relationships/image" Target="../media/image57.svg"/><Relationship Id="rId36" Type="http://schemas.openxmlformats.org/officeDocument/2006/relationships/image" Target="../media/image45.svg"/><Relationship Id="rId10" Type="http://schemas.openxmlformats.org/officeDocument/2006/relationships/hyperlink" Target="#'Ficha IC 4'!A1"/><Relationship Id="rId19" Type="http://schemas.openxmlformats.org/officeDocument/2006/relationships/image" Target="../media/image100.png"/><Relationship Id="rId31" Type="http://schemas.openxmlformats.org/officeDocument/2006/relationships/image" Target="../media/image105.png"/><Relationship Id="rId4" Type="http://schemas.openxmlformats.org/officeDocument/2006/relationships/hyperlink" Target="#'Ficha IC 10'!A1"/><Relationship Id="rId9" Type="http://schemas.openxmlformats.org/officeDocument/2006/relationships/hyperlink" Target="#'Ficha IC 5'!A1"/><Relationship Id="rId14" Type="http://schemas.openxmlformats.org/officeDocument/2006/relationships/image" Target="../media/image23.png"/><Relationship Id="rId22" Type="http://schemas.openxmlformats.org/officeDocument/2006/relationships/image" Target="../media/image53.svg"/><Relationship Id="rId27" Type="http://schemas.openxmlformats.org/officeDocument/2006/relationships/image" Target="../media/image103.png"/><Relationship Id="rId30" Type="http://schemas.openxmlformats.org/officeDocument/2006/relationships/image" Target="../media/image39.svg"/><Relationship Id="rId35" Type="http://schemas.openxmlformats.org/officeDocument/2006/relationships/image" Target="../media/image107.png"/><Relationship Id="rId8" Type="http://schemas.openxmlformats.org/officeDocument/2006/relationships/hyperlink" Target="#'Ficha IC 6'!A1"/><Relationship Id="rId3" Type="http://schemas.openxmlformats.org/officeDocument/2006/relationships/hyperlink" Target="#'Ficha IC 11'!A1"/></Relationships>
</file>

<file path=xl/drawings/_rels/drawing22.xml.rels><?xml version="1.0" encoding="UTF-8" standalone="yes"?>
<Relationships xmlns="http://schemas.openxmlformats.org/package/2006/relationships"><Relationship Id="rId8" Type="http://schemas.openxmlformats.org/officeDocument/2006/relationships/hyperlink" Target="#Planeador!A1"/><Relationship Id="rId13" Type="http://schemas.openxmlformats.org/officeDocument/2006/relationships/image" Target="../media/image41.svg"/><Relationship Id="rId18" Type="http://schemas.openxmlformats.org/officeDocument/2006/relationships/image" Target="../media/image113.png"/><Relationship Id="rId3" Type="http://schemas.openxmlformats.org/officeDocument/2006/relationships/chart" Target="../charts/chart31.xml"/><Relationship Id="rId21" Type="http://schemas.openxmlformats.org/officeDocument/2006/relationships/image" Target="../media/image114.png"/><Relationship Id="rId7" Type="http://schemas.openxmlformats.org/officeDocument/2006/relationships/image" Target="../media/image23.png"/><Relationship Id="rId12" Type="http://schemas.openxmlformats.org/officeDocument/2006/relationships/image" Target="../media/image111.png"/><Relationship Id="rId17" Type="http://schemas.openxmlformats.org/officeDocument/2006/relationships/hyperlink" Target="#'Mapa Estrat&#233;gico'!A1"/><Relationship Id="rId2" Type="http://schemas.openxmlformats.org/officeDocument/2006/relationships/image" Target="../media/image21.png"/><Relationship Id="rId16" Type="http://schemas.openxmlformats.org/officeDocument/2006/relationships/image" Target="../media/image43.svg"/><Relationship Id="rId20"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chart" Target="../charts/chart34.xml"/><Relationship Id="rId11" Type="http://schemas.openxmlformats.org/officeDocument/2006/relationships/hyperlink" Target="#'Matriz de Indicadores'!A1"/><Relationship Id="rId5" Type="http://schemas.openxmlformats.org/officeDocument/2006/relationships/chart" Target="../charts/chart33.xml"/><Relationship Id="rId15" Type="http://schemas.openxmlformats.org/officeDocument/2006/relationships/image" Target="../media/image112.png"/><Relationship Id="rId10" Type="http://schemas.openxmlformats.org/officeDocument/2006/relationships/image" Target="../media/image39.svg"/><Relationship Id="rId19" Type="http://schemas.openxmlformats.org/officeDocument/2006/relationships/image" Target="../media/image45.svg"/><Relationship Id="rId4" Type="http://schemas.openxmlformats.org/officeDocument/2006/relationships/chart" Target="../charts/chart32.xml"/><Relationship Id="rId9" Type="http://schemas.openxmlformats.org/officeDocument/2006/relationships/image" Target="../media/image110.png"/><Relationship Id="rId14" Type="http://schemas.openxmlformats.org/officeDocument/2006/relationships/hyperlink" Target="#Dashboard!A1"/><Relationship Id="rId22" Type="http://schemas.openxmlformats.org/officeDocument/2006/relationships/image" Target="../media/image47.svg"/></Relationships>
</file>

<file path=xl/drawings/_rels/drawing2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1.png"/><Relationship Id="rId1" Type="http://schemas.openxmlformats.org/officeDocument/2006/relationships/hyperlink" Target="#Men&#250;!A1"/></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hyperlink" Target="#'Mapa Estrat&#233;gico'!A1"/><Relationship Id="rId18" Type="http://schemas.openxmlformats.org/officeDocument/2006/relationships/image" Target="../media/image33.svg"/><Relationship Id="rId3" Type="http://schemas.openxmlformats.org/officeDocument/2006/relationships/image" Target="../media/image23.png"/><Relationship Id="rId7" Type="http://schemas.openxmlformats.org/officeDocument/2006/relationships/hyperlink" Target="#'Matriz de Indicadores'!A1"/><Relationship Id="rId12" Type="http://schemas.openxmlformats.org/officeDocument/2006/relationships/image" Target="../media/image29.svg"/><Relationship Id="rId17" Type="http://schemas.openxmlformats.org/officeDocument/2006/relationships/image" Target="../media/image28.png"/><Relationship Id="rId2" Type="http://schemas.openxmlformats.org/officeDocument/2006/relationships/image" Target="../media/image22.png"/><Relationship Id="rId16"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image" Target="../media/image25.svg"/><Relationship Id="rId11" Type="http://schemas.openxmlformats.org/officeDocument/2006/relationships/image" Target="../media/image26.png"/><Relationship Id="rId5" Type="http://schemas.openxmlformats.org/officeDocument/2006/relationships/image" Target="../media/image24.png"/><Relationship Id="rId15" Type="http://schemas.openxmlformats.org/officeDocument/2006/relationships/image" Target="../media/image31.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27.svg"/><Relationship Id="rId14" Type="http://schemas.openxmlformats.org/officeDocument/2006/relationships/image" Target="../media/image2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9.png"/><Relationship Id="rId1" Type="http://schemas.openxmlformats.org/officeDocument/2006/relationships/hyperlink" Target="#Men&#250;!A1"/><Relationship Id="rId5" Type="http://schemas.openxmlformats.org/officeDocument/2006/relationships/image" Target="../media/image31.png"/><Relationship Id="rId4"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Mapa Estrat&#233;gico'!A1"/><Relationship Id="rId18" Type="http://schemas.openxmlformats.org/officeDocument/2006/relationships/image" Target="../media/image33.svg"/><Relationship Id="rId3" Type="http://schemas.openxmlformats.org/officeDocument/2006/relationships/image" Target="../media/image32.png"/><Relationship Id="rId7" Type="http://schemas.openxmlformats.org/officeDocument/2006/relationships/hyperlink" Target="#'Matriz de Indicadores'!A1"/><Relationship Id="rId12" Type="http://schemas.openxmlformats.org/officeDocument/2006/relationships/image" Target="../media/image29.svg"/><Relationship Id="rId17" Type="http://schemas.openxmlformats.org/officeDocument/2006/relationships/image" Target="../media/image37.png"/><Relationship Id="rId2" Type="http://schemas.openxmlformats.org/officeDocument/2006/relationships/hyperlink" Target="#Men&#250;!A1"/><Relationship Id="rId16" Type="http://schemas.openxmlformats.org/officeDocument/2006/relationships/hyperlink" Target="#'Tablero de Comando'!A1"/><Relationship Id="rId1" Type="http://schemas.openxmlformats.org/officeDocument/2006/relationships/image" Target="../media/image23.png"/><Relationship Id="rId6" Type="http://schemas.openxmlformats.org/officeDocument/2006/relationships/image" Target="../media/image25.svg"/><Relationship Id="rId11" Type="http://schemas.openxmlformats.org/officeDocument/2006/relationships/image" Target="../media/image35.png"/><Relationship Id="rId5" Type="http://schemas.openxmlformats.org/officeDocument/2006/relationships/image" Target="../media/image33.png"/><Relationship Id="rId15" Type="http://schemas.openxmlformats.org/officeDocument/2006/relationships/image" Target="../media/image31.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27.svg"/><Relationship Id="rId14" Type="http://schemas.openxmlformats.org/officeDocument/2006/relationships/image" Target="../media/image36.png"/></Relationships>
</file>

<file path=xl/drawings/_rels/drawing7.xml.rels><?xml version="1.0" encoding="UTF-8" standalone="yes"?>
<Relationships xmlns="http://schemas.openxmlformats.org/package/2006/relationships"><Relationship Id="rId8" Type="http://schemas.openxmlformats.org/officeDocument/2006/relationships/hyperlink" Target="#Dashboard!A1"/><Relationship Id="rId13" Type="http://schemas.openxmlformats.org/officeDocument/2006/relationships/image" Target="../media/image31.svg"/><Relationship Id="rId18" Type="http://schemas.openxmlformats.org/officeDocument/2006/relationships/image" Target="../media/image32.png"/><Relationship Id="rId3" Type="http://schemas.openxmlformats.org/officeDocument/2006/relationships/image" Target="../media/image38.png"/><Relationship Id="rId7" Type="http://schemas.openxmlformats.org/officeDocument/2006/relationships/image" Target="../media/image27.svg"/><Relationship Id="rId12" Type="http://schemas.openxmlformats.org/officeDocument/2006/relationships/image" Target="../media/image41.png"/><Relationship Id="rId17" Type="http://schemas.openxmlformats.org/officeDocument/2006/relationships/hyperlink" Target="#Men&#250;!A1"/><Relationship Id="rId2" Type="http://schemas.openxmlformats.org/officeDocument/2006/relationships/hyperlink" Target="#Planeador!A1"/><Relationship Id="rId16" Type="http://schemas.openxmlformats.org/officeDocument/2006/relationships/image" Target="../media/image33.svg"/><Relationship Id="rId1" Type="http://schemas.openxmlformats.org/officeDocument/2006/relationships/image" Target="../media/image13.png"/><Relationship Id="rId6" Type="http://schemas.openxmlformats.org/officeDocument/2006/relationships/image" Target="../media/image39.png"/><Relationship Id="rId11" Type="http://schemas.openxmlformats.org/officeDocument/2006/relationships/hyperlink" Target="#'Mapa Estrat&#233;gico'!A1"/><Relationship Id="rId5" Type="http://schemas.openxmlformats.org/officeDocument/2006/relationships/hyperlink" Target="#'Matriz de Indicadores'!A1"/><Relationship Id="rId15" Type="http://schemas.openxmlformats.org/officeDocument/2006/relationships/image" Target="../media/image42.png"/><Relationship Id="rId10" Type="http://schemas.openxmlformats.org/officeDocument/2006/relationships/image" Target="../media/image29.svg"/><Relationship Id="rId4" Type="http://schemas.openxmlformats.org/officeDocument/2006/relationships/image" Target="../media/image25.svg"/><Relationship Id="rId9" Type="http://schemas.openxmlformats.org/officeDocument/2006/relationships/image" Target="../media/image40.png"/><Relationship Id="rId14" Type="http://schemas.openxmlformats.org/officeDocument/2006/relationships/hyperlink" Target="#'Tablero de Comando'!A1"/></Relationships>
</file>

<file path=xl/drawings/_rels/drawing8.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hyperlink" Target="#'Mapa Estrat&#233;gico'!A1"/><Relationship Id="rId18" Type="http://schemas.openxmlformats.org/officeDocument/2006/relationships/image" Target="../media/image33.svg"/><Relationship Id="rId3" Type="http://schemas.openxmlformats.org/officeDocument/2006/relationships/image" Target="../media/image13.png"/><Relationship Id="rId7" Type="http://schemas.openxmlformats.org/officeDocument/2006/relationships/hyperlink" Target="#'Matriz de Indicadores'!A1"/><Relationship Id="rId12" Type="http://schemas.openxmlformats.org/officeDocument/2006/relationships/image" Target="../media/image29.svg"/><Relationship Id="rId17" Type="http://schemas.openxmlformats.org/officeDocument/2006/relationships/image" Target="../media/image47.png"/><Relationship Id="rId2" Type="http://schemas.openxmlformats.org/officeDocument/2006/relationships/image" Target="../media/image32.png"/><Relationship Id="rId16" Type="http://schemas.openxmlformats.org/officeDocument/2006/relationships/hyperlink" Target="#'Tablero de Comando'!A1"/><Relationship Id="rId1" Type="http://schemas.openxmlformats.org/officeDocument/2006/relationships/hyperlink" Target="#Men&#250;!A1"/><Relationship Id="rId6" Type="http://schemas.openxmlformats.org/officeDocument/2006/relationships/image" Target="../media/image25.svg"/><Relationship Id="rId11" Type="http://schemas.openxmlformats.org/officeDocument/2006/relationships/image" Target="../media/image45.png"/><Relationship Id="rId5" Type="http://schemas.openxmlformats.org/officeDocument/2006/relationships/image" Target="../media/image43.png"/><Relationship Id="rId15" Type="http://schemas.openxmlformats.org/officeDocument/2006/relationships/image" Target="../media/image31.svg"/><Relationship Id="rId10" Type="http://schemas.openxmlformats.org/officeDocument/2006/relationships/hyperlink" Target="#Dashboard!A1"/><Relationship Id="rId4" Type="http://schemas.openxmlformats.org/officeDocument/2006/relationships/hyperlink" Target="#Planeador!A1"/><Relationship Id="rId9" Type="http://schemas.openxmlformats.org/officeDocument/2006/relationships/image" Target="../media/image27.svg"/><Relationship Id="rId14" Type="http://schemas.openxmlformats.org/officeDocument/2006/relationships/image" Target="../media/image46.png"/></Relationships>
</file>

<file path=xl/drawings/_rels/drawing9.xml.rels><?xml version="1.0" encoding="UTF-8" standalone="yes"?>
<Relationships xmlns="http://schemas.openxmlformats.org/package/2006/relationships"><Relationship Id="rId8" Type="http://schemas.openxmlformats.org/officeDocument/2006/relationships/image" Target="../media/image48.png"/><Relationship Id="rId13" Type="http://schemas.openxmlformats.org/officeDocument/2006/relationships/hyperlink" Target="#Dashboard!A1"/><Relationship Id="rId18" Type="http://schemas.openxmlformats.org/officeDocument/2006/relationships/image" Target="../media/image45.svg"/><Relationship Id="rId3" Type="http://schemas.openxmlformats.org/officeDocument/2006/relationships/chart" Target="../charts/chart1.xml"/><Relationship Id="rId21" Type="http://schemas.openxmlformats.org/officeDocument/2006/relationships/image" Target="../media/image47.svg"/><Relationship Id="rId7" Type="http://schemas.openxmlformats.org/officeDocument/2006/relationships/hyperlink" Target="#Planeador!A1"/><Relationship Id="rId12" Type="http://schemas.openxmlformats.org/officeDocument/2006/relationships/image" Target="../media/image41.svg"/><Relationship Id="rId17" Type="http://schemas.openxmlformats.org/officeDocument/2006/relationships/image" Target="../media/image51.png"/><Relationship Id="rId2" Type="http://schemas.openxmlformats.org/officeDocument/2006/relationships/image" Target="../media/image21.png"/><Relationship Id="rId16" Type="http://schemas.openxmlformats.org/officeDocument/2006/relationships/hyperlink" Target="#'Mapa Estrat&#233;gico'!A1"/><Relationship Id="rId20" Type="http://schemas.openxmlformats.org/officeDocument/2006/relationships/image" Target="../media/image52.png"/><Relationship Id="rId1" Type="http://schemas.openxmlformats.org/officeDocument/2006/relationships/hyperlink" Target="#Men&#250;!A1"/><Relationship Id="rId6" Type="http://schemas.openxmlformats.org/officeDocument/2006/relationships/image" Target="../media/image13.png"/><Relationship Id="rId11" Type="http://schemas.openxmlformats.org/officeDocument/2006/relationships/image" Target="../media/image49.png"/><Relationship Id="rId5" Type="http://schemas.openxmlformats.org/officeDocument/2006/relationships/chart" Target="../charts/chart3.xml"/><Relationship Id="rId15" Type="http://schemas.openxmlformats.org/officeDocument/2006/relationships/image" Target="../media/image43.svg"/><Relationship Id="rId10" Type="http://schemas.openxmlformats.org/officeDocument/2006/relationships/hyperlink" Target="#'Matriz de Indicadores'!A1"/><Relationship Id="rId19" Type="http://schemas.openxmlformats.org/officeDocument/2006/relationships/hyperlink" Target="#'Tablero de Comando'!A1"/><Relationship Id="rId4" Type="http://schemas.openxmlformats.org/officeDocument/2006/relationships/chart" Target="../charts/chart2.xml"/><Relationship Id="rId9" Type="http://schemas.openxmlformats.org/officeDocument/2006/relationships/image" Target="../media/image39.svg"/><Relationship Id="rId14" Type="http://schemas.openxmlformats.org/officeDocument/2006/relationships/image" Target="../media/image50.png"/></Relationships>
</file>

<file path=xl/drawings/drawing1.xml><?xml version="1.0" encoding="utf-8"?>
<xdr:wsDr xmlns:xdr="http://schemas.openxmlformats.org/drawingml/2006/spreadsheetDrawing" xmlns:a="http://schemas.openxmlformats.org/drawingml/2006/main">
  <xdr:twoCellAnchor>
    <xdr:from>
      <xdr:col>16</xdr:col>
      <xdr:colOff>284614</xdr:colOff>
      <xdr:row>1</xdr:row>
      <xdr:rowOff>48752</xdr:rowOff>
    </xdr:from>
    <xdr:to>
      <xdr:col>19</xdr:col>
      <xdr:colOff>757614</xdr:colOff>
      <xdr:row>5</xdr:row>
      <xdr:rowOff>13607</xdr:rowOff>
    </xdr:to>
    <xdr:sp macro="" textlink="">
      <xdr:nvSpPr>
        <xdr:cNvPr id="203" name="Triángulo rectángulo 202">
          <a:extLst>
            <a:ext uri="{FF2B5EF4-FFF2-40B4-BE49-F238E27FC236}">
              <a16:creationId xmlns:a16="http://schemas.microsoft.com/office/drawing/2014/main" id="{00000000-0008-0000-0000-0000CB000000}"/>
            </a:ext>
          </a:extLst>
        </xdr:cNvPr>
        <xdr:cNvSpPr/>
      </xdr:nvSpPr>
      <xdr:spPr>
        <a:xfrm flipH="1" flipV="1">
          <a:off x="9959293" y="225645"/>
          <a:ext cx="1997000" cy="958176"/>
        </a:xfrm>
        <a:prstGeom prst="rtTriangle">
          <a:avLst/>
        </a:prstGeom>
        <a:solidFill>
          <a:srgbClr val="9788BF"/>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16</xdr:col>
      <xdr:colOff>638401</xdr:colOff>
      <xdr:row>0</xdr:row>
      <xdr:rowOff>171215</xdr:rowOff>
    </xdr:from>
    <xdr:to>
      <xdr:col>19</xdr:col>
      <xdr:colOff>754065</xdr:colOff>
      <xdr:row>4</xdr:row>
      <xdr:rowOff>190500</xdr:rowOff>
    </xdr:to>
    <xdr:sp macro="" textlink="">
      <xdr:nvSpPr>
        <xdr:cNvPr id="202" name="Triángulo rectángulo 201">
          <a:extLst>
            <a:ext uri="{FF2B5EF4-FFF2-40B4-BE49-F238E27FC236}">
              <a16:creationId xmlns:a16="http://schemas.microsoft.com/office/drawing/2014/main" id="{00000000-0008-0000-0000-0000CA000000}"/>
            </a:ext>
          </a:extLst>
        </xdr:cNvPr>
        <xdr:cNvSpPr/>
      </xdr:nvSpPr>
      <xdr:spPr>
        <a:xfrm flipH="1" flipV="1">
          <a:off x="10313080" y="171215"/>
          <a:ext cx="1639664" cy="1012606"/>
        </a:xfrm>
        <a:prstGeom prst="rtTriangle">
          <a:avLst/>
        </a:prstGeom>
        <a:solidFill>
          <a:srgbClr val="53419D"/>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s-CO"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editAs="oneCell">
    <xdr:from>
      <xdr:col>21</xdr:col>
      <xdr:colOff>1088778</xdr:colOff>
      <xdr:row>39</xdr:row>
      <xdr:rowOff>74083</xdr:rowOff>
    </xdr:from>
    <xdr:to>
      <xdr:col>25</xdr:col>
      <xdr:colOff>669642</xdr:colOff>
      <xdr:row>43</xdr:row>
      <xdr:rowOff>13608</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
        <a:stretch>
          <a:fillRect/>
        </a:stretch>
      </xdr:blipFill>
      <xdr:spPr>
        <a:xfrm>
          <a:off x="16852653" y="7535333"/>
          <a:ext cx="2279614" cy="638025"/>
        </a:xfrm>
        <a:prstGeom prst="rect">
          <a:avLst/>
        </a:prstGeom>
      </xdr:spPr>
    </xdr:pic>
    <xdr:clientData/>
  </xdr:twoCellAnchor>
  <xdr:twoCellAnchor>
    <xdr:from>
      <xdr:col>1</xdr:col>
      <xdr:colOff>10584</xdr:colOff>
      <xdr:row>39</xdr:row>
      <xdr:rowOff>154683</xdr:rowOff>
    </xdr:from>
    <xdr:to>
      <xdr:col>6</xdr:col>
      <xdr:colOff>158750</xdr:colOff>
      <xdr:row>44</xdr:row>
      <xdr:rowOff>9143</xdr:rowOff>
    </xdr:to>
    <xdr:sp macro="" textlink="">
      <xdr:nvSpPr>
        <xdr:cNvPr id="115" name="Triángulo rectángulo 114">
          <a:extLst>
            <a:ext uri="{FF2B5EF4-FFF2-40B4-BE49-F238E27FC236}">
              <a16:creationId xmlns:a16="http://schemas.microsoft.com/office/drawing/2014/main" id="{00000000-0008-0000-0000-000073000000}"/>
            </a:ext>
          </a:extLst>
        </xdr:cNvPr>
        <xdr:cNvSpPr/>
      </xdr:nvSpPr>
      <xdr:spPr>
        <a:xfrm rot="10800000" flipH="1" flipV="1">
          <a:off x="232834" y="7504808"/>
          <a:ext cx="4275666" cy="727585"/>
        </a:xfrm>
        <a:prstGeom prst="rtTriangle">
          <a:avLst/>
        </a:prstGeom>
        <a:solidFill>
          <a:srgbClr val="5341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19</xdr:col>
      <xdr:colOff>733015</xdr:colOff>
      <xdr:row>0</xdr:row>
      <xdr:rowOff>81643</xdr:rowOff>
    </xdr:from>
    <xdr:to>
      <xdr:col>28</xdr:col>
      <xdr:colOff>40821</xdr:colOff>
      <xdr:row>4</xdr:row>
      <xdr:rowOff>190500</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2"/>
        <a:srcRect l="6888" t="9415" r="6888" b="9382"/>
        <a:stretch/>
      </xdr:blipFill>
      <xdr:spPr>
        <a:xfrm>
          <a:off x="11931694" y="81643"/>
          <a:ext cx="5798414" cy="1102178"/>
        </a:xfrm>
        <a:prstGeom prst="rect">
          <a:avLst/>
        </a:prstGeom>
      </xdr:spPr>
    </xdr:pic>
    <xdr:clientData/>
  </xdr:twoCellAnchor>
  <xdr:twoCellAnchor>
    <xdr:from>
      <xdr:col>25</xdr:col>
      <xdr:colOff>375494</xdr:colOff>
      <xdr:row>21</xdr:row>
      <xdr:rowOff>34155</xdr:rowOff>
    </xdr:from>
    <xdr:to>
      <xdr:col>28</xdr:col>
      <xdr:colOff>4582</xdr:colOff>
      <xdr:row>42</xdr:row>
      <xdr:rowOff>149827</xdr:rowOff>
    </xdr:to>
    <xdr:sp macro="" textlink="">
      <xdr:nvSpPr>
        <xdr:cNvPr id="528" name="Freeform 1">
          <a:extLst>
            <a:ext uri="{FF2B5EF4-FFF2-40B4-BE49-F238E27FC236}">
              <a16:creationId xmlns:a16="http://schemas.microsoft.com/office/drawing/2014/main" id="{00000000-0008-0000-0000-000010020000}"/>
            </a:ext>
          </a:extLst>
        </xdr:cNvPr>
        <xdr:cNvSpPr>
          <a:spLocks noChangeArrowheads="1"/>
        </xdr:cNvSpPr>
      </xdr:nvSpPr>
      <xdr:spPr bwMode="auto">
        <a:xfrm flipH="1">
          <a:off x="18068182" y="4308499"/>
          <a:ext cx="1915088" cy="3866141"/>
        </a:xfrm>
        <a:custGeom>
          <a:avLst/>
          <a:gdLst>
            <a:gd name="T0" fmla="*/ 0 w 5812"/>
            <a:gd name="T1" fmla="*/ 11620 h 11621"/>
            <a:gd name="T2" fmla="*/ 1496 w 5812"/>
            <a:gd name="T3" fmla="*/ 11425 h 11621"/>
            <a:gd name="T4" fmla="*/ 2892 w 5812"/>
            <a:gd name="T5" fmla="*/ 10851 h 11621"/>
            <a:gd name="T6" fmla="*/ 4092 w 5812"/>
            <a:gd name="T7" fmla="*/ 9935 h 11621"/>
            <a:gd name="T8" fmla="*/ 5018 w 5812"/>
            <a:gd name="T9" fmla="*/ 8741 h 11621"/>
            <a:gd name="T10" fmla="*/ 5605 w 5812"/>
            <a:gd name="T11" fmla="*/ 7345 h 11621"/>
            <a:gd name="T12" fmla="*/ 5810 w 5812"/>
            <a:gd name="T13" fmla="*/ 5844 h 11621"/>
            <a:gd name="T14" fmla="*/ 5811 w 5812"/>
            <a:gd name="T15" fmla="*/ 5811 h 11621"/>
            <a:gd name="T16" fmla="*/ 5621 w 5812"/>
            <a:gd name="T17" fmla="*/ 4337 h 11621"/>
            <a:gd name="T18" fmla="*/ 5047 w 5812"/>
            <a:gd name="T19" fmla="*/ 2930 h 11621"/>
            <a:gd name="T20" fmla="*/ 4125 w 5812"/>
            <a:gd name="T21" fmla="*/ 1719 h 11621"/>
            <a:gd name="T22" fmla="*/ 2920 w 5812"/>
            <a:gd name="T23" fmla="*/ 786 h 11621"/>
            <a:gd name="T24" fmla="*/ 1513 w 5812"/>
            <a:gd name="T25" fmla="*/ 199 h 11621"/>
            <a:gd name="T26" fmla="*/ 0 w 5812"/>
            <a:gd name="T27" fmla="*/ 0 h 11621"/>
            <a:gd name="T28" fmla="*/ 0 w 5812"/>
            <a:gd name="T29" fmla="*/ 11620 h 116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5812" h="11621">
              <a:moveTo>
                <a:pt x="0" y="11620"/>
              </a:moveTo>
              <a:cubicBezTo>
                <a:pt x="518" y="11620"/>
                <a:pt x="1019" y="11552"/>
                <a:pt x="1496" y="11425"/>
              </a:cubicBezTo>
              <a:cubicBezTo>
                <a:pt x="1990" y="11294"/>
                <a:pt x="2459" y="11100"/>
                <a:pt x="2892" y="10851"/>
              </a:cubicBezTo>
              <a:cubicBezTo>
                <a:pt x="3331" y="10598"/>
                <a:pt x="3735" y="10289"/>
                <a:pt x="4092" y="9935"/>
              </a:cubicBezTo>
              <a:cubicBezTo>
                <a:pt x="4450" y="9580"/>
                <a:pt x="4762" y="9179"/>
                <a:pt x="5018" y="8741"/>
              </a:cubicBezTo>
              <a:cubicBezTo>
                <a:pt x="5271" y="8308"/>
                <a:pt x="5470" y="7840"/>
                <a:pt x="5605" y="7345"/>
              </a:cubicBezTo>
              <a:cubicBezTo>
                <a:pt x="5736" y="6867"/>
                <a:pt x="5807" y="6363"/>
                <a:pt x="5810" y="5844"/>
              </a:cubicBezTo>
              <a:cubicBezTo>
                <a:pt x="5810" y="5832"/>
                <a:pt x="5811" y="5822"/>
                <a:pt x="5811" y="5811"/>
              </a:cubicBezTo>
              <a:cubicBezTo>
                <a:pt x="5811" y="5301"/>
                <a:pt x="5745" y="4808"/>
                <a:pt x="5621" y="4337"/>
              </a:cubicBezTo>
              <a:cubicBezTo>
                <a:pt x="5492" y="3839"/>
                <a:pt x="5297" y="3367"/>
                <a:pt x="5047" y="2930"/>
              </a:cubicBezTo>
              <a:cubicBezTo>
                <a:pt x="4793" y="2486"/>
                <a:pt x="4483" y="2079"/>
                <a:pt x="4125" y="1719"/>
              </a:cubicBezTo>
              <a:cubicBezTo>
                <a:pt x="3767" y="1358"/>
                <a:pt x="3362" y="1044"/>
                <a:pt x="2920" y="786"/>
              </a:cubicBezTo>
              <a:cubicBezTo>
                <a:pt x="2483" y="532"/>
                <a:pt x="2011" y="334"/>
                <a:pt x="1513" y="199"/>
              </a:cubicBezTo>
              <a:cubicBezTo>
                <a:pt x="1030" y="70"/>
                <a:pt x="524" y="0"/>
                <a:pt x="0" y="0"/>
              </a:cubicBezTo>
              <a:lnTo>
                <a:pt x="0" y="11620"/>
              </a:lnTo>
            </a:path>
          </a:pathLst>
        </a:custGeom>
        <a:solidFill>
          <a:srgbClr val="EFEFE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21</xdr:col>
      <xdr:colOff>485980</xdr:colOff>
      <xdr:row>21</xdr:row>
      <xdr:rowOff>152098</xdr:rowOff>
    </xdr:from>
    <xdr:to>
      <xdr:col>25</xdr:col>
      <xdr:colOff>305500</xdr:colOff>
      <xdr:row>26</xdr:row>
      <xdr:rowOff>153978</xdr:rowOff>
    </xdr:to>
    <xdr:sp macro="" textlink="">
      <xdr:nvSpPr>
        <xdr:cNvPr id="531" name="Freeform 4">
          <a:extLst>
            <a:ext uri="{FF2B5EF4-FFF2-40B4-BE49-F238E27FC236}">
              <a16:creationId xmlns:a16="http://schemas.microsoft.com/office/drawing/2014/main" id="{00000000-0008-0000-0000-000013020000}"/>
            </a:ext>
          </a:extLst>
        </xdr:cNvPr>
        <xdr:cNvSpPr>
          <a:spLocks noChangeArrowheads="1"/>
        </xdr:cNvSpPr>
      </xdr:nvSpPr>
      <xdr:spPr bwMode="auto">
        <a:xfrm flipH="1">
          <a:off x="15475949" y="4426442"/>
          <a:ext cx="2522239" cy="894849"/>
        </a:xfrm>
        <a:custGeom>
          <a:avLst/>
          <a:gdLst>
            <a:gd name="T0" fmla="*/ 812 w 7630"/>
            <a:gd name="T1" fmla="*/ 2687 h 2688"/>
            <a:gd name="T2" fmla="*/ 6285 w 7630"/>
            <a:gd name="T3" fmla="*/ 2687 h 2688"/>
            <a:gd name="T4" fmla="*/ 7629 w 7630"/>
            <a:gd name="T5" fmla="*/ 1344 h 2688"/>
            <a:gd name="T6" fmla="*/ 6285 w 7630"/>
            <a:gd name="T7" fmla="*/ 0 h 2688"/>
            <a:gd name="T8" fmla="*/ 812 w 7630"/>
            <a:gd name="T9" fmla="*/ 0 h 2688"/>
            <a:gd name="T10" fmla="*/ 0 w 7630"/>
            <a:gd name="T11" fmla="*/ 1350 h 2688"/>
            <a:gd name="T12" fmla="*/ 812 w 7630"/>
            <a:gd name="T13" fmla="*/ 2687 h 2688"/>
          </a:gdLst>
          <a:ahLst/>
          <a:cxnLst>
            <a:cxn ang="0">
              <a:pos x="T0" y="T1"/>
            </a:cxn>
            <a:cxn ang="0">
              <a:pos x="T2" y="T3"/>
            </a:cxn>
            <a:cxn ang="0">
              <a:pos x="T4" y="T5"/>
            </a:cxn>
            <a:cxn ang="0">
              <a:pos x="T6" y="T7"/>
            </a:cxn>
            <a:cxn ang="0">
              <a:pos x="T8" y="T9"/>
            </a:cxn>
            <a:cxn ang="0">
              <a:pos x="T10" y="T11"/>
            </a:cxn>
            <a:cxn ang="0">
              <a:pos x="T12" y="T13"/>
            </a:cxn>
          </a:cxnLst>
          <a:rect l="0" t="0" r="r" b="b"/>
          <a:pathLst>
            <a:path w="7630" h="2688">
              <a:moveTo>
                <a:pt x="812" y="2687"/>
              </a:moveTo>
              <a:lnTo>
                <a:pt x="6285" y="2687"/>
              </a:lnTo>
              <a:cubicBezTo>
                <a:pt x="7027" y="2687"/>
                <a:pt x="7629" y="2086"/>
                <a:pt x="7629" y="1344"/>
              </a:cubicBezTo>
              <a:cubicBezTo>
                <a:pt x="7629" y="601"/>
                <a:pt x="7027" y="0"/>
                <a:pt x="6285" y="0"/>
              </a:cubicBezTo>
              <a:lnTo>
                <a:pt x="812" y="0"/>
              </a:lnTo>
              <a:lnTo>
                <a:pt x="0" y="1350"/>
              </a:lnTo>
              <a:lnTo>
                <a:pt x="812" y="2687"/>
              </a:ln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22</xdr:col>
      <xdr:colOff>1099014</xdr:colOff>
      <xdr:row>23</xdr:row>
      <xdr:rowOff>160116</xdr:rowOff>
    </xdr:from>
    <xdr:to>
      <xdr:col>27</xdr:col>
      <xdr:colOff>115626</xdr:colOff>
      <xdr:row>24</xdr:row>
      <xdr:rowOff>138696</xdr:rowOff>
    </xdr:to>
    <xdr:sp macro="" textlink="">
      <xdr:nvSpPr>
        <xdr:cNvPr id="532" name="Freeform 5">
          <a:extLst>
            <a:ext uri="{FF2B5EF4-FFF2-40B4-BE49-F238E27FC236}">
              <a16:creationId xmlns:a16="http://schemas.microsoft.com/office/drawing/2014/main" id="{00000000-0008-0000-0000-000014020000}"/>
            </a:ext>
          </a:extLst>
        </xdr:cNvPr>
        <xdr:cNvSpPr>
          <a:spLocks noChangeArrowheads="1"/>
        </xdr:cNvSpPr>
      </xdr:nvSpPr>
      <xdr:spPr bwMode="auto">
        <a:xfrm flipH="1">
          <a:off x="17220077" y="4791647"/>
          <a:ext cx="2112237" cy="157174"/>
        </a:xfrm>
        <a:custGeom>
          <a:avLst/>
          <a:gdLst>
            <a:gd name="T0" fmla="*/ 6152 w 6388"/>
            <a:gd name="T1" fmla="*/ 0 h 471"/>
            <a:gd name="T2" fmla="*/ 234 w 6388"/>
            <a:gd name="T3" fmla="*/ 0 h 471"/>
            <a:gd name="T4" fmla="*/ 0 w 6388"/>
            <a:gd name="T5" fmla="*/ 235 h 471"/>
            <a:gd name="T6" fmla="*/ 234 w 6388"/>
            <a:gd name="T7" fmla="*/ 470 h 471"/>
            <a:gd name="T8" fmla="*/ 6152 w 6388"/>
            <a:gd name="T9" fmla="*/ 470 h 471"/>
            <a:gd name="T10" fmla="*/ 6387 w 6388"/>
            <a:gd name="T11" fmla="*/ 235 h 471"/>
            <a:gd name="T12" fmla="*/ 6152 w 6388"/>
            <a:gd name="T13" fmla="*/ 0 h 471"/>
          </a:gdLst>
          <a:ahLst/>
          <a:cxnLst>
            <a:cxn ang="0">
              <a:pos x="T0" y="T1"/>
            </a:cxn>
            <a:cxn ang="0">
              <a:pos x="T2" y="T3"/>
            </a:cxn>
            <a:cxn ang="0">
              <a:pos x="T4" y="T5"/>
            </a:cxn>
            <a:cxn ang="0">
              <a:pos x="T6" y="T7"/>
            </a:cxn>
            <a:cxn ang="0">
              <a:pos x="T8" y="T9"/>
            </a:cxn>
            <a:cxn ang="0">
              <a:pos x="T10" y="T11"/>
            </a:cxn>
            <a:cxn ang="0">
              <a:pos x="T12" y="T13"/>
            </a:cxn>
          </a:cxnLst>
          <a:rect l="0" t="0" r="r" b="b"/>
          <a:pathLst>
            <a:path w="6388" h="471">
              <a:moveTo>
                <a:pt x="6152" y="0"/>
              </a:moveTo>
              <a:lnTo>
                <a:pt x="234" y="0"/>
              </a:lnTo>
              <a:cubicBezTo>
                <a:pt x="105" y="0"/>
                <a:pt x="0" y="106"/>
                <a:pt x="0" y="235"/>
              </a:cubicBezTo>
              <a:cubicBezTo>
                <a:pt x="0" y="364"/>
                <a:pt x="105" y="470"/>
                <a:pt x="234" y="470"/>
              </a:cubicBezTo>
              <a:lnTo>
                <a:pt x="6152" y="470"/>
              </a:lnTo>
              <a:cubicBezTo>
                <a:pt x="6281" y="470"/>
                <a:pt x="6387" y="364"/>
                <a:pt x="6387" y="235"/>
              </a:cubicBezTo>
              <a:cubicBezTo>
                <a:pt x="6387" y="106"/>
                <a:pt x="6281" y="0"/>
                <a:pt x="6152" y="0"/>
              </a:cubicBez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21</xdr:col>
      <xdr:colOff>485980</xdr:colOff>
      <xdr:row>29</xdr:row>
      <xdr:rowOff>45883</xdr:rowOff>
    </xdr:from>
    <xdr:to>
      <xdr:col>25</xdr:col>
      <xdr:colOff>305500</xdr:colOff>
      <xdr:row>34</xdr:row>
      <xdr:rowOff>46312</xdr:rowOff>
    </xdr:to>
    <xdr:sp macro="" textlink="">
      <xdr:nvSpPr>
        <xdr:cNvPr id="533" name="Freeform 6">
          <a:extLst>
            <a:ext uri="{FF2B5EF4-FFF2-40B4-BE49-F238E27FC236}">
              <a16:creationId xmlns:a16="http://schemas.microsoft.com/office/drawing/2014/main" id="{00000000-0008-0000-0000-000015020000}"/>
            </a:ext>
          </a:extLst>
        </xdr:cNvPr>
        <xdr:cNvSpPr>
          <a:spLocks noChangeArrowheads="1"/>
        </xdr:cNvSpPr>
      </xdr:nvSpPr>
      <xdr:spPr bwMode="auto">
        <a:xfrm flipH="1">
          <a:off x="15475949" y="5748977"/>
          <a:ext cx="2522239" cy="893398"/>
        </a:xfrm>
        <a:custGeom>
          <a:avLst/>
          <a:gdLst>
            <a:gd name="T0" fmla="*/ 812 w 7630"/>
            <a:gd name="T1" fmla="*/ 2686 h 2687"/>
            <a:gd name="T2" fmla="*/ 6285 w 7630"/>
            <a:gd name="T3" fmla="*/ 2686 h 2687"/>
            <a:gd name="T4" fmla="*/ 7629 w 7630"/>
            <a:gd name="T5" fmla="*/ 1343 h 2687"/>
            <a:gd name="T6" fmla="*/ 6285 w 7630"/>
            <a:gd name="T7" fmla="*/ 0 h 2687"/>
            <a:gd name="T8" fmla="*/ 812 w 7630"/>
            <a:gd name="T9" fmla="*/ 0 h 2687"/>
            <a:gd name="T10" fmla="*/ 0 w 7630"/>
            <a:gd name="T11" fmla="*/ 1349 h 2687"/>
            <a:gd name="T12" fmla="*/ 812 w 7630"/>
            <a:gd name="T13" fmla="*/ 2686 h 2687"/>
          </a:gdLst>
          <a:ahLst/>
          <a:cxnLst>
            <a:cxn ang="0">
              <a:pos x="T0" y="T1"/>
            </a:cxn>
            <a:cxn ang="0">
              <a:pos x="T2" y="T3"/>
            </a:cxn>
            <a:cxn ang="0">
              <a:pos x="T4" y="T5"/>
            </a:cxn>
            <a:cxn ang="0">
              <a:pos x="T6" y="T7"/>
            </a:cxn>
            <a:cxn ang="0">
              <a:pos x="T8" y="T9"/>
            </a:cxn>
            <a:cxn ang="0">
              <a:pos x="T10" y="T11"/>
            </a:cxn>
            <a:cxn ang="0">
              <a:pos x="T12" y="T13"/>
            </a:cxn>
          </a:cxnLst>
          <a:rect l="0" t="0" r="r" b="b"/>
          <a:pathLst>
            <a:path w="7630" h="2687">
              <a:moveTo>
                <a:pt x="812" y="2686"/>
              </a:moveTo>
              <a:lnTo>
                <a:pt x="6285" y="2686"/>
              </a:lnTo>
              <a:cubicBezTo>
                <a:pt x="7027" y="2686"/>
                <a:pt x="7629" y="2085"/>
                <a:pt x="7629" y="1343"/>
              </a:cubicBezTo>
              <a:cubicBezTo>
                <a:pt x="7629" y="601"/>
                <a:pt x="7027" y="0"/>
                <a:pt x="6285" y="0"/>
              </a:cubicBezTo>
              <a:lnTo>
                <a:pt x="812" y="0"/>
              </a:lnTo>
              <a:lnTo>
                <a:pt x="0" y="1349"/>
              </a:lnTo>
              <a:lnTo>
                <a:pt x="812" y="2686"/>
              </a:lnTo>
            </a:path>
          </a:pathLst>
        </a:custGeom>
        <a:solidFill>
          <a:srgbClr val="737E91"/>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22</xdr:col>
      <xdr:colOff>1099014</xdr:colOff>
      <xdr:row>31</xdr:row>
      <xdr:rowOff>64319</xdr:rowOff>
    </xdr:from>
    <xdr:to>
      <xdr:col>27</xdr:col>
      <xdr:colOff>115626</xdr:colOff>
      <xdr:row>32</xdr:row>
      <xdr:rowOff>39747</xdr:rowOff>
    </xdr:to>
    <xdr:sp macro="" textlink="">
      <xdr:nvSpPr>
        <xdr:cNvPr id="534" name="Freeform 7">
          <a:extLst>
            <a:ext uri="{FF2B5EF4-FFF2-40B4-BE49-F238E27FC236}">
              <a16:creationId xmlns:a16="http://schemas.microsoft.com/office/drawing/2014/main" id="{00000000-0008-0000-0000-000016020000}"/>
            </a:ext>
          </a:extLst>
        </xdr:cNvPr>
        <xdr:cNvSpPr>
          <a:spLocks noChangeArrowheads="1"/>
        </xdr:cNvSpPr>
      </xdr:nvSpPr>
      <xdr:spPr bwMode="auto">
        <a:xfrm flipH="1">
          <a:off x="17220077" y="6124600"/>
          <a:ext cx="2112237" cy="154022"/>
        </a:xfrm>
        <a:custGeom>
          <a:avLst/>
          <a:gdLst>
            <a:gd name="T0" fmla="*/ 6152 w 6388"/>
            <a:gd name="T1" fmla="*/ 0 h 469"/>
            <a:gd name="T2" fmla="*/ 234 w 6388"/>
            <a:gd name="T3" fmla="*/ 0 h 469"/>
            <a:gd name="T4" fmla="*/ 0 w 6388"/>
            <a:gd name="T5" fmla="*/ 234 h 469"/>
            <a:gd name="T6" fmla="*/ 234 w 6388"/>
            <a:gd name="T7" fmla="*/ 468 h 469"/>
            <a:gd name="T8" fmla="*/ 6152 w 6388"/>
            <a:gd name="T9" fmla="*/ 468 h 469"/>
            <a:gd name="T10" fmla="*/ 6387 w 6388"/>
            <a:gd name="T11" fmla="*/ 234 h 469"/>
            <a:gd name="T12" fmla="*/ 6152 w 6388"/>
            <a:gd name="T13" fmla="*/ 0 h 469"/>
          </a:gdLst>
          <a:ahLst/>
          <a:cxnLst>
            <a:cxn ang="0">
              <a:pos x="T0" y="T1"/>
            </a:cxn>
            <a:cxn ang="0">
              <a:pos x="T2" y="T3"/>
            </a:cxn>
            <a:cxn ang="0">
              <a:pos x="T4" y="T5"/>
            </a:cxn>
            <a:cxn ang="0">
              <a:pos x="T6" y="T7"/>
            </a:cxn>
            <a:cxn ang="0">
              <a:pos x="T8" y="T9"/>
            </a:cxn>
            <a:cxn ang="0">
              <a:pos x="T10" y="T11"/>
            </a:cxn>
            <a:cxn ang="0">
              <a:pos x="T12" y="T13"/>
            </a:cxn>
          </a:cxnLst>
          <a:rect l="0" t="0" r="r" b="b"/>
          <a:pathLst>
            <a:path w="6388" h="469">
              <a:moveTo>
                <a:pt x="6152" y="0"/>
              </a:moveTo>
              <a:lnTo>
                <a:pt x="234" y="0"/>
              </a:lnTo>
              <a:cubicBezTo>
                <a:pt x="105" y="0"/>
                <a:pt x="0" y="105"/>
                <a:pt x="0" y="234"/>
              </a:cubicBezTo>
              <a:cubicBezTo>
                <a:pt x="0" y="363"/>
                <a:pt x="105" y="468"/>
                <a:pt x="234" y="468"/>
              </a:cubicBezTo>
              <a:lnTo>
                <a:pt x="6152" y="468"/>
              </a:lnTo>
              <a:cubicBezTo>
                <a:pt x="6281" y="468"/>
                <a:pt x="6387" y="363"/>
                <a:pt x="6387" y="234"/>
              </a:cubicBezTo>
              <a:cubicBezTo>
                <a:pt x="6387" y="105"/>
                <a:pt x="6281" y="0"/>
                <a:pt x="6152" y="0"/>
              </a:cubicBezTo>
            </a:path>
          </a:pathLst>
        </a:custGeom>
        <a:solidFill>
          <a:srgbClr val="737E91"/>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5" name="Freeform 8">
          <a:extLst>
            <a:ext uri="{FF2B5EF4-FFF2-40B4-BE49-F238E27FC236}">
              <a16:creationId xmlns:a16="http://schemas.microsoft.com/office/drawing/2014/main" id="{00000000-0008-0000-0000-000017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6" name="Freeform 9">
          <a:extLst>
            <a:ext uri="{FF2B5EF4-FFF2-40B4-BE49-F238E27FC236}">
              <a16:creationId xmlns:a16="http://schemas.microsoft.com/office/drawing/2014/main" id="{00000000-0008-0000-0000-000018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7" name="Freeform 10">
          <a:extLst>
            <a:ext uri="{FF2B5EF4-FFF2-40B4-BE49-F238E27FC236}">
              <a16:creationId xmlns:a16="http://schemas.microsoft.com/office/drawing/2014/main" id="{00000000-0008-0000-0000-000019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8" name="Freeform 11">
          <a:extLst>
            <a:ext uri="{FF2B5EF4-FFF2-40B4-BE49-F238E27FC236}">
              <a16:creationId xmlns:a16="http://schemas.microsoft.com/office/drawing/2014/main" id="{00000000-0008-0000-0000-00001A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39" name="Freeform 12">
          <a:extLst>
            <a:ext uri="{FF2B5EF4-FFF2-40B4-BE49-F238E27FC236}">
              <a16:creationId xmlns:a16="http://schemas.microsoft.com/office/drawing/2014/main" id="{00000000-0008-0000-0000-00001B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0" name="Freeform 13">
          <a:extLst>
            <a:ext uri="{FF2B5EF4-FFF2-40B4-BE49-F238E27FC236}">
              <a16:creationId xmlns:a16="http://schemas.microsoft.com/office/drawing/2014/main" id="{00000000-0008-0000-0000-00001C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1" name="Freeform 14">
          <a:extLst>
            <a:ext uri="{FF2B5EF4-FFF2-40B4-BE49-F238E27FC236}">
              <a16:creationId xmlns:a16="http://schemas.microsoft.com/office/drawing/2014/main" id="{00000000-0008-0000-0000-00001D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2" name="Freeform 15">
          <a:extLst>
            <a:ext uri="{FF2B5EF4-FFF2-40B4-BE49-F238E27FC236}">
              <a16:creationId xmlns:a16="http://schemas.microsoft.com/office/drawing/2014/main" id="{00000000-0008-0000-0000-00001E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3" name="Freeform 16">
          <a:extLst>
            <a:ext uri="{FF2B5EF4-FFF2-40B4-BE49-F238E27FC236}">
              <a16:creationId xmlns:a16="http://schemas.microsoft.com/office/drawing/2014/main" id="{00000000-0008-0000-0000-00001F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4" name="Freeform 17">
          <a:extLst>
            <a:ext uri="{FF2B5EF4-FFF2-40B4-BE49-F238E27FC236}">
              <a16:creationId xmlns:a16="http://schemas.microsoft.com/office/drawing/2014/main" id="{00000000-0008-0000-0000-000020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5" name="Freeform 18">
          <a:extLst>
            <a:ext uri="{FF2B5EF4-FFF2-40B4-BE49-F238E27FC236}">
              <a16:creationId xmlns:a16="http://schemas.microsoft.com/office/drawing/2014/main" id="{00000000-0008-0000-0000-000021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6" name="Freeform 19">
          <a:extLst>
            <a:ext uri="{FF2B5EF4-FFF2-40B4-BE49-F238E27FC236}">
              <a16:creationId xmlns:a16="http://schemas.microsoft.com/office/drawing/2014/main" id="{00000000-0008-0000-0000-000022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7" name="Freeform 20">
          <a:extLst>
            <a:ext uri="{FF2B5EF4-FFF2-40B4-BE49-F238E27FC236}">
              <a16:creationId xmlns:a16="http://schemas.microsoft.com/office/drawing/2014/main" id="{00000000-0008-0000-0000-000023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8" name="Freeform 21">
          <a:extLst>
            <a:ext uri="{FF2B5EF4-FFF2-40B4-BE49-F238E27FC236}">
              <a16:creationId xmlns:a16="http://schemas.microsoft.com/office/drawing/2014/main" id="{00000000-0008-0000-0000-000024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49" name="Freeform 22">
          <a:extLst>
            <a:ext uri="{FF2B5EF4-FFF2-40B4-BE49-F238E27FC236}">
              <a16:creationId xmlns:a16="http://schemas.microsoft.com/office/drawing/2014/main" id="{00000000-0008-0000-0000-000025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0" name="Freeform 23">
          <a:extLst>
            <a:ext uri="{FF2B5EF4-FFF2-40B4-BE49-F238E27FC236}">
              <a16:creationId xmlns:a16="http://schemas.microsoft.com/office/drawing/2014/main" id="{00000000-0008-0000-0000-000026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1" name="Freeform 24">
          <a:extLst>
            <a:ext uri="{FF2B5EF4-FFF2-40B4-BE49-F238E27FC236}">
              <a16:creationId xmlns:a16="http://schemas.microsoft.com/office/drawing/2014/main" id="{00000000-0008-0000-0000-000027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2" name="Freeform 25">
          <a:extLst>
            <a:ext uri="{FF2B5EF4-FFF2-40B4-BE49-F238E27FC236}">
              <a16:creationId xmlns:a16="http://schemas.microsoft.com/office/drawing/2014/main" id="{00000000-0008-0000-0000-000028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3" name="Freeform 26">
          <a:extLst>
            <a:ext uri="{FF2B5EF4-FFF2-40B4-BE49-F238E27FC236}">
              <a16:creationId xmlns:a16="http://schemas.microsoft.com/office/drawing/2014/main" id="{00000000-0008-0000-0000-000029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4" name="Freeform 27">
          <a:extLst>
            <a:ext uri="{FF2B5EF4-FFF2-40B4-BE49-F238E27FC236}">
              <a16:creationId xmlns:a16="http://schemas.microsoft.com/office/drawing/2014/main" id="{00000000-0008-0000-0000-00002A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5" name="Freeform 28">
          <a:extLst>
            <a:ext uri="{FF2B5EF4-FFF2-40B4-BE49-F238E27FC236}">
              <a16:creationId xmlns:a16="http://schemas.microsoft.com/office/drawing/2014/main" id="{00000000-0008-0000-0000-00002B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6" name="Freeform 29">
          <a:extLst>
            <a:ext uri="{FF2B5EF4-FFF2-40B4-BE49-F238E27FC236}">
              <a16:creationId xmlns:a16="http://schemas.microsoft.com/office/drawing/2014/main" id="{00000000-0008-0000-0000-00002C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7" name="Freeform 30">
          <a:extLst>
            <a:ext uri="{FF2B5EF4-FFF2-40B4-BE49-F238E27FC236}">
              <a16:creationId xmlns:a16="http://schemas.microsoft.com/office/drawing/2014/main" id="{00000000-0008-0000-0000-00002D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8" name="Freeform 31">
          <a:extLst>
            <a:ext uri="{FF2B5EF4-FFF2-40B4-BE49-F238E27FC236}">
              <a16:creationId xmlns:a16="http://schemas.microsoft.com/office/drawing/2014/main" id="{00000000-0008-0000-0000-00002E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59" name="Freeform 32">
          <a:extLst>
            <a:ext uri="{FF2B5EF4-FFF2-40B4-BE49-F238E27FC236}">
              <a16:creationId xmlns:a16="http://schemas.microsoft.com/office/drawing/2014/main" id="{00000000-0008-0000-0000-00002F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0" name="Freeform 33">
          <a:extLst>
            <a:ext uri="{FF2B5EF4-FFF2-40B4-BE49-F238E27FC236}">
              <a16:creationId xmlns:a16="http://schemas.microsoft.com/office/drawing/2014/main" id="{00000000-0008-0000-0000-000030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1" name="Freeform 34">
          <a:extLst>
            <a:ext uri="{FF2B5EF4-FFF2-40B4-BE49-F238E27FC236}">
              <a16:creationId xmlns:a16="http://schemas.microsoft.com/office/drawing/2014/main" id="{00000000-0008-0000-0000-000031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26</xdr:col>
      <xdr:colOff>103164</xdr:colOff>
      <xdr:row>32</xdr:row>
      <xdr:rowOff>12138</xdr:rowOff>
    </xdr:from>
    <xdr:to>
      <xdr:col>28</xdr:col>
      <xdr:colOff>4583</xdr:colOff>
      <xdr:row>41</xdr:row>
      <xdr:rowOff>63723</xdr:rowOff>
    </xdr:to>
    <xdr:sp macro="" textlink="">
      <xdr:nvSpPr>
        <xdr:cNvPr id="562" name="Freeform 35">
          <a:extLst>
            <a:ext uri="{FF2B5EF4-FFF2-40B4-BE49-F238E27FC236}">
              <a16:creationId xmlns:a16="http://schemas.microsoft.com/office/drawing/2014/main" id="{00000000-0008-0000-0000-000032020000}"/>
            </a:ext>
          </a:extLst>
        </xdr:cNvPr>
        <xdr:cNvSpPr>
          <a:spLocks noChangeArrowheads="1"/>
        </xdr:cNvSpPr>
      </xdr:nvSpPr>
      <xdr:spPr bwMode="auto">
        <a:xfrm flipH="1">
          <a:off x="18557852" y="6251013"/>
          <a:ext cx="1425419" cy="1658929"/>
        </a:xfrm>
        <a:custGeom>
          <a:avLst/>
          <a:gdLst>
            <a:gd name="T0" fmla="*/ 0 w 4328"/>
            <a:gd name="T1" fmla="*/ 0 h 4984"/>
            <a:gd name="T2" fmla="*/ 0 w 4328"/>
            <a:gd name="T3" fmla="*/ 428 h 4984"/>
            <a:gd name="T4" fmla="*/ 0 w 4328"/>
            <a:gd name="T5" fmla="*/ 4983 h 4984"/>
            <a:gd name="T6" fmla="*/ 1290 w 4328"/>
            <a:gd name="T7" fmla="*/ 4815 h 4984"/>
            <a:gd name="T8" fmla="*/ 2494 w 4328"/>
            <a:gd name="T9" fmla="*/ 4319 h 4984"/>
            <a:gd name="T10" fmla="*/ 3529 w 4328"/>
            <a:gd name="T11" fmla="*/ 3529 h 4984"/>
            <a:gd name="T12" fmla="*/ 4327 w 4328"/>
            <a:gd name="T13" fmla="*/ 2499 h 4984"/>
            <a:gd name="T14" fmla="*/ 0 w 4328"/>
            <a:gd name="T15" fmla="*/ 0 h 49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328" h="4984">
              <a:moveTo>
                <a:pt x="0" y="0"/>
              </a:moveTo>
              <a:lnTo>
                <a:pt x="0" y="428"/>
              </a:lnTo>
              <a:lnTo>
                <a:pt x="0" y="4983"/>
              </a:lnTo>
              <a:cubicBezTo>
                <a:pt x="446" y="4983"/>
                <a:pt x="879" y="4924"/>
                <a:pt x="1290" y="4815"/>
              </a:cubicBezTo>
              <a:cubicBezTo>
                <a:pt x="1716" y="4701"/>
                <a:pt x="2120" y="4534"/>
                <a:pt x="2494" y="4319"/>
              </a:cubicBezTo>
              <a:cubicBezTo>
                <a:pt x="2873" y="4101"/>
                <a:pt x="3221" y="3835"/>
                <a:pt x="3529" y="3529"/>
              </a:cubicBezTo>
              <a:cubicBezTo>
                <a:pt x="3838" y="3222"/>
                <a:pt x="4107" y="2876"/>
                <a:pt x="4327" y="2499"/>
              </a:cubicBezTo>
              <a:lnTo>
                <a:pt x="0" y="0"/>
              </a:lnTo>
            </a:path>
          </a:pathLst>
        </a:custGeom>
        <a:solidFill>
          <a:srgbClr val="DBDDDC"/>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25</xdr:col>
      <xdr:colOff>638492</xdr:colOff>
      <xdr:row>27</xdr:row>
      <xdr:rowOff>70079</xdr:rowOff>
    </xdr:from>
    <xdr:to>
      <xdr:col>28</xdr:col>
      <xdr:colOff>4583</xdr:colOff>
      <xdr:row>36</xdr:row>
      <xdr:rowOff>130133</xdr:rowOff>
    </xdr:to>
    <xdr:sp macro="" textlink="">
      <xdr:nvSpPr>
        <xdr:cNvPr id="563" name="Freeform 36">
          <a:extLst>
            <a:ext uri="{FF2B5EF4-FFF2-40B4-BE49-F238E27FC236}">
              <a16:creationId xmlns:a16="http://schemas.microsoft.com/office/drawing/2014/main" id="{00000000-0008-0000-0000-000033020000}"/>
            </a:ext>
          </a:extLst>
        </xdr:cNvPr>
        <xdr:cNvSpPr>
          <a:spLocks noChangeArrowheads="1"/>
        </xdr:cNvSpPr>
      </xdr:nvSpPr>
      <xdr:spPr bwMode="auto">
        <a:xfrm flipH="1">
          <a:off x="18331180" y="5415985"/>
          <a:ext cx="1652091" cy="1667398"/>
        </a:xfrm>
        <a:custGeom>
          <a:avLst/>
          <a:gdLst>
            <a:gd name="T0" fmla="*/ 4849 w 5012"/>
            <a:gd name="T1" fmla="*/ 1214 h 5013"/>
            <a:gd name="T2" fmla="*/ 4353 w 5012"/>
            <a:gd name="T3" fmla="*/ 0 h 5013"/>
            <a:gd name="T4" fmla="*/ 0 w 5012"/>
            <a:gd name="T5" fmla="*/ 2513 h 5013"/>
            <a:gd name="T6" fmla="*/ 4327 w 5012"/>
            <a:gd name="T7" fmla="*/ 5012 h 5013"/>
            <a:gd name="T8" fmla="*/ 4834 w 5012"/>
            <a:gd name="T9" fmla="*/ 3808 h 5013"/>
            <a:gd name="T10" fmla="*/ 5011 w 5012"/>
            <a:gd name="T11" fmla="*/ 2513 h 5013"/>
            <a:gd name="T12" fmla="*/ 5011 w 5012"/>
            <a:gd name="T13" fmla="*/ 2485 h 5013"/>
            <a:gd name="T14" fmla="*/ 4849 w 5012"/>
            <a:gd name="T15" fmla="*/ 1214 h 50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012" h="5013">
              <a:moveTo>
                <a:pt x="4849" y="1214"/>
              </a:moveTo>
              <a:cubicBezTo>
                <a:pt x="4736" y="784"/>
                <a:pt x="4568" y="377"/>
                <a:pt x="4353" y="0"/>
              </a:cubicBezTo>
              <a:lnTo>
                <a:pt x="0" y="2513"/>
              </a:lnTo>
              <a:lnTo>
                <a:pt x="4327" y="5012"/>
              </a:lnTo>
              <a:cubicBezTo>
                <a:pt x="4546" y="4638"/>
                <a:pt x="4718" y="4235"/>
                <a:pt x="4834" y="3808"/>
              </a:cubicBezTo>
              <a:cubicBezTo>
                <a:pt x="4947" y="3395"/>
                <a:pt x="5008" y="2961"/>
                <a:pt x="5011" y="2513"/>
              </a:cubicBezTo>
              <a:cubicBezTo>
                <a:pt x="5011" y="2503"/>
                <a:pt x="5011" y="2494"/>
                <a:pt x="5011" y="2485"/>
              </a:cubicBezTo>
              <a:cubicBezTo>
                <a:pt x="5011" y="2046"/>
                <a:pt x="4954" y="1619"/>
                <a:pt x="4849" y="1214"/>
              </a:cubicBezTo>
            </a:path>
          </a:pathLst>
        </a:custGeom>
        <a:solidFill>
          <a:srgbClr val="737E91"/>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4" name="Freeform 37">
          <a:extLst>
            <a:ext uri="{FF2B5EF4-FFF2-40B4-BE49-F238E27FC236}">
              <a16:creationId xmlns:a16="http://schemas.microsoft.com/office/drawing/2014/main" id="{00000000-0008-0000-0000-000034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5" name="Freeform 38">
          <a:extLst>
            <a:ext uri="{FF2B5EF4-FFF2-40B4-BE49-F238E27FC236}">
              <a16:creationId xmlns:a16="http://schemas.microsoft.com/office/drawing/2014/main" id="{00000000-0008-0000-0000-000035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28</xdr:col>
      <xdr:colOff>3128</xdr:colOff>
      <xdr:row>32</xdr:row>
      <xdr:rowOff>12138</xdr:rowOff>
    </xdr:from>
    <xdr:to>
      <xdr:col>28</xdr:col>
      <xdr:colOff>4582</xdr:colOff>
      <xdr:row>32</xdr:row>
      <xdr:rowOff>13592</xdr:rowOff>
    </xdr:to>
    <xdr:sp macro="" textlink="">
      <xdr:nvSpPr>
        <xdr:cNvPr id="566" name="Freeform 39">
          <a:extLst>
            <a:ext uri="{FF2B5EF4-FFF2-40B4-BE49-F238E27FC236}">
              <a16:creationId xmlns:a16="http://schemas.microsoft.com/office/drawing/2014/main" id="{00000000-0008-0000-0000-000036020000}"/>
            </a:ext>
          </a:extLst>
        </xdr:cNvPr>
        <xdr:cNvSpPr>
          <a:spLocks noChangeArrowheads="1"/>
        </xdr:cNvSpPr>
      </xdr:nvSpPr>
      <xdr:spPr bwMode="auto">
        <a:xfrm flipH="1">
          <a:off x="19981816" y="6251013"/>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26</xdr:col>
      <xdr:colOff>94446</xdr:colOff>
      <xdr:row>22</xdr:row>
      <xdr:rowOff>121960</xdr:rowOff>
    </xdr:from>
    <xdr:to>
      <xdr:col>28</xdr:col>
      <xdr:colOff>4583</xdr:colOff>
      <xdr:row>32</xdr:row>
      <xdr:rowOff>12138</xdr:rowOff>
    </xdr:to>
    <xdr:sp macro="" textlink="">
      <xdr:nvSpPr>
        <xdr:cNvPr id="567" name="Freeform 40">
          <a:extLst>
            <a:ext uri="{FF2B5EF4-FFF2-40B4-BE49-F238E27FC236}">
              <a16:creationId xmlns:a16="http://schemas.microsoft.com/office/drawing/2014/main" id="{00000000-0008-0000-0000-000037020000}"/>
            </a:ext>
          </a:extLst>
        </xdr:cNvPr>
        <xdr:cNvSpPr>
          <a:spLocks noChangeArrowheads="1"/>
        </xdr:cNvSpPr>
      </xdr:nvSpPr>
      <xdr:spPr bwMode="auto">
        <a:xfrm flipH="1">
          <a:off x="18549134" y="4574898"/>
          <a:ext cx="1434137" cy="1676115"/>
        </a:xfrm>
        <a:custGeom>
          <a:avLst/>
          <a:gdLst>
            <a:gd name="T0" fmla="*/ 3558 w 4354"/>
            <a:gd name="T1" fmla="*/ 1482 h 5040"/>
            <a:gd name="T2" fmla="*/ 2518 w 4354"/>
            <a:gd name="T3" fmla="*/ 678 h 5040"/>
            <a:gd name="T4" fmla="*/ 1305 w 4354"/>
            <a:gd name="T5" fmla="*/ 172 h 5040"/>
            <a:gd name="T6" fmla="*/ 0 w 4354"/>
            <a:gd name="T7" fmla="*/ 0 h 5040"/>
            <a:gd name="T8" fmla="*/ 0 w 4354"/>
            <a:gd name="T9" fmla="*/ 5039 h 5040"/>
            <a:gd name="T10" fmla="*/ 4353 w 4354"/>
            <a:gd name="T11" fmla="*/ 2526 h 5040"/>
            <a:gd name="T12" fmla="*/ 3558 w 4354"/>
            <a:gd name="T13" fmla="*/ 1482 h 5040"/>
          </a:gdLst>
          <a:ahLst/>
          <a:cxnLst>
            <a:cxn ang="0">
              <a:pos x="T0" y="T1"/>
            </a:cxn>
            <a:cxn ang="0">
              <a:pos x="T2" y="T3"/>
            </a:cxn>
            <a:cxn ang="0">
              <a:pos x="T4" y="T5"/>
            </a:cxn>
            <a:cxn ang="0">
              <a:pos x="T6" y="T7"/>
            </a:cxn>
            <a:cxn ang="0">
              <a:pos x="T8" y="T9"/>
            </a:cxn>
            <a:cxn ang="0">
              <a:pos x="T10" y="T11"/>
            </a:cxn>
            <a:cxn ang="0">
              <a:pos x="T12" y="T13"/>
            </a:cxn>
          </a:cxnLst>
          <a:rect l="0" t="0" r="r" b="b"/>
          <a:pathLst>
            <a:path w="4354" h="5040">
              <a:moveTo>
                <a:pt x="3558" y="1482"/>
              </a:moveTo>
              <a:cubicBezTo>
                <a:pt x="3249" y="1171"/>
                <a:pt x="2899" y="900"/>
                <a:pt x="2518" y="678"/>
              </a:cubicBezTo>
              <a:cubicBezTo>
                <a:pt x="2142" y="459"/>
                <a:pt x="1735" y="287"/>
                <a:pt x="1305" y="172"/>
              </a:cubicBezTo>
              <a:cubicBezTo>
                <a:pt x="888" y="59"/>
                <a:pt x="451" y="0"/>
                <a:pt x="0" y="0"/>
              </a:cubicBezTo>
              <a:lnTo>
                <a:pt x="0" y="5039"/>
              </a:lnTo>
              <a:lnTo>
                <a:pt x="4353" y="2526"/>
              </a:lnTo>
              <a:cubicBezTo>
                <a:pt x="4134" y="2143"/>
                <a:pt x="3866" y="1793"/>
                <a:pt x="3558" y="1482"/>
              </a:cubicBez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26</xdr:col>
      <xdr:colOff>391191</xdr:colOff>
      <xdr:row>25</xdr:row>
      <xdr:rowOff>172492</xdr:rowOff>
    </xdr:from>
    <xdr:to>
      <xdr:col>28</xdr:col>
      <xdr:colOff>3128</xdr:colOff>
      <xdr:row>38</xdr:row>
      <xdr:rowOff>76794</xdr:rowOff>
    </xdr:to>
    <xdr:sp macro="" textlink="">
      <xdr:nvSpPr>
        <xdr:cNvPr id="568" name="Forma libre: forma 567">
          <a:extLst>
            <a:ext uri="{FF2B5EF4-FFF2-40B4-BE49-F238E27FC236}">
              <a16:creationId xmlns:a16="http://schemas.microsoft.com/office/drawing/2014/main" id="{00000000-0008-0000-0000-000038020000}"/>
            </a:ext>
          </a:extLst>
        </xdr:cNvPr>
        <xdr:cNvSpPr>
          <a:spLocks noChangeArrowheads="1"/>
        </xdr:cNvSpPr>
      </xdr:nvSpPr>
      <xdr:spPr bwMode="auto">
        <a:xfrm flipH="1">
          <a:off x="18845879" y="5161211"/>
          <a:ext cx="1135937" cy="2226021"/>
        </a:xfrm>
        <a:custGeom>
          <a:avLst/>
          <a:gdLst>
            <a:gd name="connsiteX0" fmla="*/ 54508 w 1830991"/>
            <a:gd name="connsiteY0" fmla="*/ 0 h 3552434"/>
            <a:gd name="connsiteX1" fmla="*/ 1830991 w 1830991"/>
            <a:gd name="connsiteY1" fmla="*/ 1776217 h 3552434"/>
            <a:gd name="connsiteX2" fmla="*/ 54508 w 1830991"/>
            <a:gd name="connsiteY2" fmla="*/ 3552434 h 3552434"/>
            <a:gd name="connsiteX3" fmla="*/ 0 w 1830991"/>
            <a:gd name="connsiteY3" fmla="*/ 3549680 h 3552434"/>
            <a:gd name="connsiteX4" fmla="*/ 0 w 1830991"/>
            <a:gd name="connsiteY4" fmla="*/ 2753 h 35524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30991" h="3552434">
              <a:moveTo>
                <a:pt x="54508" y="0"/>
              </a:moveTo>
              <a:cubicBezTo>
                <a:pt x="1035717" y="0"/>
                <a:pt x="1830991" y="795155"/>
                <a:pt x="1830991" y="1776217"/>
              </a:cubicBezTo>
              <a:cubicBezTo>
                <a:pt x="1830991" y="2756748"/>
                <a:pt x="1035717" y="3552434"/>
                <a:pt x="54508" y="3552434"/>
              </a:cubicBezTo>
              <a:lnTo>
                <a:pt x="0" y="3549680"/>
              </a:lnTo>
              <a:lnTo>
                <a:pt x="0" y="2753"/>
              </a:lnTo>
              <a:close/>
            </a:path>
          </a:pathLst>
        </a:custGeom>
        <a:solidFill>
          <a:srgbClr val="FFFFFF"/>
        </a:solidFill>
        <a:ln>
          <a:noFill/>
        </a:ln>
        <a:effectLst/>
      </xdr:spPr>
      <xdr:txBody>
        <a:bodyPr wrap="square"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clientData/>
  </xdr:twoCellAnchor>
  <xdr:twoCellAnchor>
    <xdr:from>
      <xdr:col>1</xdr:col>
      <xdr:colOff>13608</xdr:colOff>
      <xdr:row>5</xdr:row>
      <xdr:rowOff>105881</xdr:rowOff>
    </xdr:from>
    <xdr:to>
      <xdr:col>6</xdr:col>
      <xdr:colOff>389460</xdr:colOff>
      <xdr:row>27</xdr:row>
      <xdr:rowOff>42960</xdr:rowOff>
    </xdr:to>
    <xdr:grpSp>
      <xdr:nvGrpSpPr>
        <xdr:cNvPr id="6" name="Grupo 5">
          <a:extLst>
            <a:ext uri="{FF2B5EF4-FFF2-40B4-BE49-F238E27FC236}">
              <a16:creationId xmlns:a16="http://schemas.microsoft.com/office/drawing/2014/main" id="{00000000-0008-0000-0000-000006000000}"/>
            </a:ext>
          </a:extLst>
        </xdr:cNvPr>
        <xdr:cNvGrpSpPr/>
      </xdr:nvGrpSpPr>
      <xdr:grpSpPr>
        <a:xfrm>
          <a:off x="242208" y="1496531"/>
          <a:ext cx="4604952" cy="3708979"/>
          <a:chOff x="8368393" y="1629881"/>
          <a:chExt cx="4498817" cy="3828722"/>
        </a:xfrm>
      </xdr:grpSpPr>
      <xdr:sp macro="" textlink="">
        <xdr:nvSpPr>
          <xdr:cNvPr id="487" name="Freeform 1">
            <a:extLst>
              <a:ext uri="{FF2B5EF4-FFF2-40B4-BE49-F238E27FC236}">
                <a16:creationId xmlns:a16="http://schemas.microsoft.com/office/drawing/2014/main" id="{00000000-0008-0000-0000-0000E7010000}"/>
              </a:ext>
            </a:extLst>
          </xdr:cNvPr>
          <xdr:cNvSpPr>
            <a:spLocks noChangeArrowheads="1"/>
          </xdr:cNvSpPr>
        </xdr:nvSpPr>
        <xdr:spPr bwMode="auto">
          <a:xfrm>
            <a:off x="8368393" y="1629881"/>
            <a:ext cx="1915088" cy="3828722"/>
          </a:xfrm>
          <a:custGeom>
            <a:avLst/>
            <a:gdLst>
              <a:gd name="T0" fmla="*/ 0 w 5812"/>
              <a:gd name="T1" fmla="*/ 11620 h 11621"/>
              <a:gd name="T2" fmla="*/ 1496 w 5812"/>
              <a:gd name="T3" fmla="*/ 11425 h 11621"/>
              <a:gd name="T4" fmla="*/ 2892 w 5812"/>
              <a:gd name="T5" fmla="*/ 10851 h 11621"/>
              <a:gd name="T6" fmla="*/ 4092 w 5812"/>
              <a:gd name="T7" fmla="*/ 9935 h 11621"/>
              <a:gd name="T8" fmla="*/ 5018 w 5812"/>
              <a:gd name="T9" fmla="*/ 8741 h 11621"/>
              <a:gd name="T10" fmla="*/ 5605 w 5812"/>
              <a:gd name="T11" fmla="*/ 7345 h 11621"/>
              <a:gd name="T12" fmla="*/ 5810 w 5812"/>
              <a:gd name="T13" fmla="*/ 5844 h 11621"/>
              <a:gd name="T14" fmla="*/ 5811 w 5812"/>
              <a:gd name="T15" fmla="*/ 5811 h 11621"/>
              <a:gd name="T16" fmla="*/ 5621 w 5812"/>
              <a:gd name="T17" fmla="*/ 4337 h 11621"/>
              <a:gd name="T18" fmla="*/ 5047 w 5812"/>
              <a:gd name="T19" fmla="*/ 2930 h 11621"/>
              <a:gd name="T20" fmla="*/ 4125 w 5812"/>
              <a:gd name="T21" fmla="*/ 1719 h 11621"/>
              <a:gd name="T22" fmla="*/ 2920 w 5812"/>
              <a:gd name="T23" fmla="*/ 786 h 11621"/>
              <a:gd name="T24" fmla="*/ 1513 w 5812"/>
              <a:gd name="T25" fmla="*/ 199 h 11621"/>
              <a:gd name="T26" fmla="*/ 0 w 5812"/>
              <a:gd name="T27" fmla="*/ 0 h 11621"/>
              <a:gd name="T28" fmla="*/ 0 w 5812"/>
              <a:gd name="T29" fmla="*/ 11620 h 116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5812" h="11621">
                <a:moveTo>
                  <a:pt x="0" y="11620"/>
                </a:moveTo>
                <a:cubicBezTo>
                  <a:pt x="518" y="11620"/>
                  <a:pt x="1019" y="11552"/>
                  <a:pt x="1496" y="11425"/>
                </a:cubicBezTo>
                <a:cubicBezTo>
                  <a:pt x="1990" y="11294"/>
                  <a:pt x="2459" y="11100"/>
                  <a:pt x="2892" y="10851"/>
                </a:cubicBezTo>
                <a:cubicBezTo>
                  <a:pt x="3331" y="10598"/>
                  <a:pt x="3735" y="10289"/>
                  <a:pt x="4092" y="9935"/>
                </a:cubicBezTo>
                <a:cubicBezTo>
                  <a:pt x="4450" y="9580"/>
                  <a:pt x="4762" y="9179"/>
                  <a:pt x="5018" y="8741"/>
                </a:cubicBezTo>
                <a:cubicBezTo>
                  <a:pt x="5271" y="8308"/>
                  <a:pt x="5470" y="7840"/>
                  <a:pt x="5605" y="7345"/>
                </a:cubicBezTo>
                <a:cubicBezTo>
                  <a:pt x="5736" y="6867"/>
                  <a:pt x="5807" y="6363"/>
                  <a:pt x="5810" y="5844"/>
                </a:cubicBezTo>
                <a:cubicBezTo>
                  <a:pt x="5810" y="5832"/>
                  <a:pt x="5811" y="5822"/>
                  <a:pt x="5811" y="5811"/>
                </a:cubicBezTo>
                <a:cubicBezTo>
                  <a:pt x="5811" y="5301"/>
                  <a:pt x="5745" y="4808"/>
                  <a:pt x="5621" y="4337"/>
                </a:cubicBezTo>
                <a:cubicBezTo>
                  <a:pt x="5492" y="3839"/>
                  <a:pt x="5297" y="3367"/>
                  <a:pt x="5047" y="2930"/>
                </a:cubicBezTo>
                <a:cubicBezTo>
                  <a:pt x="4793" y="2486"/>
                  <a:pt x="4483" y="2079"/>
                  <a:pt x="4125" y="1719"/>
                </a:cubicBezTo>
                <a:cubicBezTo>
                  <a:pt x="3767" y="1358"/>
                  <a:pt x="3362" y="1044"/>
                  <a:pt x="2920" y="786"/>
                </a:cubicBezTo>
                <a:cubicBezTo>
                  <a:pt x="2483" y="532"/>
                  <a:pt x="2011" y="334"/>
                  <a:pt x="1513" y="199"/>
                </a:cubicBezTo>
                <a:cubicBezTo>
                  <a:pt x="1030" y="70"/>
                  <a:pt x="524" y="0"/>
                  <a:pt x="0" y="0"/>
                </a:cubicBezTo>
                <a:lnTo>
                  <a:pt x="0" y="11620"/>
                </a:lnTo>
              </a:path>
            </a:pathLst>
          </a:custGeom>
          <a:solidFill>
            <a:srgbClr val="EFEFEF"/>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88" name="Freeform 2">
            <a:extLst>
              <a:ext uri="{FF2B5EF4-FFF2-40B4-BE49-F238E27FC236}">
                <a16:creationId xmlns:a16="http://schemas.microsoft.com/office/drawing/2014/main" id="{00000000-0008-0000-0000-0000E8010000}"/>
              </a:ext>
            </a:extLst>
          </xdr:cNvPr>
          <xdr:cNvSpPr>
            <a:spLocks noChangeArrowheads="1"/>
          </xdr:cNvSpPr>
        </xdr:nvSpPr>
        <xdr:spPr bwMode="auto">
          <a:xfrm>
            <a:off x="10353475" y="4448750"/>
            <a:ext cx="2513735" cy="884894"/>
          </a:xfrm>
          <a:custGeom>
            <a:avLst/>
            <a:gdLst>
              <a:gd name="T0" fmla="*/ 812 w 7630"/>
              <a:gd name="T1" fmla="*/ 2686 h 2687"/>
              <a:gd name="T2" fmla="*/ 6285 w 7630"/>
              <a:gd name="T3" fmla="*/ 2686 h 2687"/>
              <a:gd name="T4" fmla="*/ 7629 w 7630"/>
              <a:gd name="T5" fmla="*/ 1343 h 2687"/>
              <a:gd name="T6" fmla="*/ 6285 w 7630"/>
              <a:gd name="T7" fmla="*/ 0 h 2687"/>
              <a:gd name="T8" fmla="*/ 812 w 7630"/>
              <a:gd name="T9" fmla="*/ 0 h 2687"/>
              <a:gd name="T10" fmla="*/ 0 w 7630"/>
              <a:gd name="T11" fmla="*/ 1349 h 2687"/>
              <a:gd name="T12" fmla="*/ 812 w 7630"/>
              <a:gd name="T13" fmla="*/ 2686 h 2687"/>
            </a:gdLst>
            <a:ahLst/>
            <a:cxnLst>
              <a:cxn ang="0">
                <a:pos x="T0" y="T1"/>
              </a:cxn>
              <a:cxn ang="0">
                <a:pos x="T2" y="T3"/>
              </a:cxn>
              <a:cxn ang="0">
                <a:pos x="T4" y="T5"/>
              </a:cxn>
              <a:cxn ang="0">
                <a:pos x="T6" y="T7"/>
              </a:cxn>
              <a:cxn ang="0">
                <a:pos x="T8" y="T9"/>
              </a:cxn>
              <a:cxn ang="0">
                <a:pos x="T10" y="T11"/>
              </a:cxn>
              <a:cxn ang="0">
                <a:pos x="T12" y="T13"/>
              </a:cxn>
            </a:cxnLst>
            <a:rect l="0" t="0" r="r" b="b"/>
            <a:pathLst>
              <a:path w="7630" h="2687">
                <a:moveTo>
                  <a:pt x="812" y="2686"/>
                </a:moveTo>
                <a:lnTo>
                  <a:pt x="6285" y="2686"/>
                </a:lnTo>
                <a:cubicBezTo>
                  <a:pt x="7027" y="2686"/>
                  <a:pt x="7629" y="2085"/>
                  <a:pt x="7629" y="1343"/>
                </a:cubicBezTo>
                <a:cubicBezTo>
                  <a:pt x="7629" y="601"/>
                  <a:pt x="7027" y="0"/>
                  <a:pt x="6285" y="0"/>
                </a:cubicBezTo>
                <a:lnTo>
                  <a:pt x="812" y="0"/>
                </a:lnTo>
                <a:lnTo>
                  <a:pt x="0" y="1349"/>
                </a:lnTo>
                <a:lnTo>
                  <a:pt x="812" y="2686"/>
                </a:ln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89" name="Freeform 3">
            <a:extLst>
              <a:ext uri="{FF2B5EF4-FFF2-40B4-BE49-F238E27FC236}">
                <a16:creationId xmlns:a16="http://schemas.microsoft.com/office/drawing/2014/main" id="{00000000-0008-0000-0000-0000E9010000}"/>
              </a:ext>
            </a:extLst>
          </xdr:cNvPr>
          <xdr:cNvSpPr>
            <a:spLocks noChangeArrowheads="1"/>
          </xdr:cNvSpPr>
        </xdr:nvSpPr>
        <xdr:spPr bwMode="auto">
          <a:xfrm>
            <a:off x="9019348" y="4788758"/>
            <a:ext cx="2105434" cy="155474"/>
          </a:xfrm>
          <a:custGeom>
            <a:avLst/>
            <a:gdLst>
              <a:gd name="T0" fmla="*/ 6152 w 6388"/>
              <a:gd name="T1" fmla="*/ 0 h 470"/>
              <a:gd name="T2" fmla="*/ 234 w 6388"/>
              <a:gd name="T3" fmla="*/ 0 h 470"/>
              <a:gd name="T4" fmla="*/ 0 w 6388"/>
              <a:gd name="T5" fmla="*/ 235 h 470"/>
              <a:gd name="T6" fmla="*/ 234 w 6388"/>
              <a:gd name="T7" fmla="*/ 469 h 470"/>
              <a:gd name="T8" fmla="*/ 6152 w 6388"/>
              <a:gd name="T9" fmla="*/ 469 h 470"/>
              <a:gd name="T10" fmla="*/ 6387 w 6388"/>
              <a:gd name="T11" fmla="*/ 235 h 470"/>
              <a:gd name="T12" fmla="*/ 6152 w 6388"/>
              <a:gd name="T13" fmla="*/ 0 h 470"/>
            </a:gdLst>
            <a:ahLst/>
            <a:cxnLst>
              <a:cxn ang="0">
                <a:pos x="T0" y="T1"/>
              </a:cxn>
              <a:cxn ang="0">
                <a:pos x="T2" y="T3"/>
              </a:cxn>
              <a:cxn ang="0">
                <a:pos x="T4" y="T5"/>
              </a:cxn>
              <a:cxn ang="0">
                <a:pos x="T6" y="T7"/>
              </a:cxn>
              <a:cxn ang="0">
                <a:pos x="T8" y="T9"/>
              </a:cxn>
              <a:cxn ang="0">
                <a:pos x="T10" y="T11"/>
              </a:cxn>
              <a:cxn ang="0">
                <a:pos x="T12" y="T13"/>
              </a:cxn>
            </a:cxnLst>
            <a:rect l="0" t="0" r="r" b="b"/>
            <a:pathLst>
              <a:path w="6388" h="470">
                <a:moveTo>
                  <a:pt x="6152" y="0"/>
                </a:moveTo>
                <a:lnTo>
                  <a:pt x="234" y="0"/>
                </a:lnTo>
                <a:cubicBezTo>
                  <a:pt x="105" y="0"/>
                  <a:pt x="0" y="106"/>
                  <a:pt x="0" y="235"/>
                </a:cubicBezTo>
                <a:cubicBezTo>
                  <a:pt x="0" y="363"/>
                  <a:pt x="105" y="469"/>
                  <a:pt x="234" y="469"/>
                </a:cubicBezTo>
                <a:lnTo>
                  <a:pt x="6152" y="469"/>
                </a:lnTo>
                <a:cubicBezTo>
                  <a:pt x="6281" y="469"/>
                  <a:pt x="6387" y="363"/>
                  <a:pt x="6387" y="235"/>
                </a:cubicBezTo>
                <a:cubicBezTo>
                  <a:pt x="6387" y="106"/>
                  <a:pt x="6281" y="0"/>
                  <a:pt x="6152" y="0"/>
                </a:cubicBez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0" name="Freeform 4">
            <a:extLst>
              <a:ext uri="{FF2B5EF4-FFF2-40B4-BE49-F238E27FC236}">
                <a16:creationId xmlns:a16="http://schemas.microsoft.com/office/drawing/2014/main" id="{00000000-0008-0000-0000-0000EA010000}"/>
              </a:ext>
            </a:extLst>
          </xdr:cNvPr>
          <xdr:cNvSpPr>
            <a:spLocks noChangeArrowheads="1"/>
          </xdr:cNvSpPr>
        </xdr:nvSpPr>
        <xdr:spPr bwMode="auto">
          <a:xfrm>
            <a:off x="10353475" y="1746123"/>
            <a:ext cx="2513735" cy="886346"/>
          </a:xfrm>
          <a:custGeom>
            <a:avLst/>
            <a:gdLst>
              <a:gd name="T0" fmla="*/ 812 w 7630"/>
              <a:gd name="T1" fmla="*/ 2687 h 2688"/>
              <a:gd name="T2" fmla="*/ 6285 w 7630"/>
              <a:gd name="T3" fmla="*/ 2687 h 2688"/>
              <a:gd name="T4" fmla="*/ 7629 w 7630"/>
              <a:gd name="T5" fmla="*/ 1344 h 2688"/>
              <a:gd name="T6" fmla="*/ 6285 w 7630"/>
              <a:gd name="T7" fmla="*/ 0 h 2688"/>
              <a:gd name="T8" fmla="*/ 812 w 7630"/>
              <a:gd name="T9" fmla="*/ 0 h 2688"/>
              <a:gd name="T10" fmla="*/ 0 w 7630"/>
              <a:gd name="T11" fmla="*/ 1350 h 2688"/>
              <a:gd name="T12" fmla="*/ 812 w 7630"/>
              <a:gd name="T13" fmla="*/ 2687 h 2688"/>
            </a:gdLst>
            <a:ahLst/>
            <a:cxnLst>
              <a:cxn ang="0">
                <a:pos x="T0" y="T1"/>
              </a:cxn>
              <a:cxn ang="0">
                <a:pos x="T2" y="T3"/>
              </a:cxn>
              <a:cxn ang="0">
                <a:pos x="T4" y="T5"/>
              </a:cxn>
              <a:cxn ang="0">
                <a:pos x="T6" y="T7"/>
              </a:cxn>
              <a:cxn ang="0">
                <a:pos x="T8" y="T9"/>
              </a:cxn>
              <a:cxn ang="0">
                <a:pos x="T10" y="T11"/>
              </a:cxn>
              <a:cxn ang="0">
                <a:pos x="T12" y="T13"/>
              </a:cxn>
            </a:cxnLst>
            <a:rect l="0" t="0" r="r" b="b"/>
            <a:pathLst>
              <a:path w="7630" h="2688">
                <a:moveTo>
                  <a:pt x="812" y="2687"/>
                </a:moveTo>
                <a:lnTo>
                  <a:pt x="6285" y="2687"/>
                </a:lnTo>
                <a:cubicBezTo>
                  <a:pt x="7027" y="2687"/>
                  <a:pt x="7629" y="2086"/>
                  <a:pt x="7629" y="1344"/>
                </a:cubicBezTo>
                <a:cubicBezTo>
                  <a:pt x="7629" y="601"/>
                  <a:pt x="7027" y="0"/>
                  <a:pt x="6285" y="0"/>
                </a:cubicBezTo>
                <a:lnTo>
                  <a:pt x="812" y="0"/>
                </a:lnTo>
                <a:lnTo>
                  <a:pt x="0" y="1350"/>
                </a:lnTo>
                <a:lnTo>
                  <a:pt x="812" y="2687"/>
                </a:lnTo>
              </a:path>
            </a:pathLst>
          </a:custGeom>
          <a:solidFill>
            <a:srgbClr val="E84329"/>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1" name="Freeform 5">
            <a:extLst>
              <a:ext uri="{FF2B5EF4-FFF2-40B4-BE49-F238E27FC236}">
                <a16:creationId xmlns:a16="http://schemas.microsoft.com/office/drawing/2014/main" id="{00000000-0008-0000-0000-0000EB010000}"/>
              </a:ext>
            </a:extLst>
          </xdr:cNvPr>
          <xdr:cNvSpPr>
            <a:spLocks noChangeArrowheads="1"/>
          </xdr:cNvSpPr>
        </xdr:nvSpPr>
        <xdr:spPr bwMode="auto">
          <a:xfrm>
            <a:off x="9019348" y="2107927"/>
            <a:ext cx="2105434" cy="155473"/>
          </a:xfrm>
          <a:custGeom>
            <a:avLst/>
            <a:gdLst>
              <a:gd name="T0" fmla="*/ 6152 w 6388"/>
              <a:gd name="T1" fmla="*/ 0 h 471"/>
              <a:gd name="T2" fmla="*/ 234 w 6388"/>
              <a:gd name="T3" fmla="*/ 0 h 471"/>
              <a:gd name="T4" fmla="*/ 0 w 6388"/>
              <a:gd name="T5" fmla="*/ 235 h 471"/>
              <a:gd name="T6" fmla="*/ 234 w 6388"/>
              <a:gd name="T7" fmla="*/ 470 h 471"/>
              <a:gd name="T8" fmla="*/ 6152 w 6388"/>
              <a:gd name="T9" fmla="*/ 470 h 471"/>
              <a:gd name="T10" fmla="*/ 6387 w 6388"/>
              <a:gd name="T11" fmla="*/ 235 h 471"/>
              <a:gd name="T12" fmla="*/ 6152 w 6388"/>
              <a:gd name="T13" fmla="*/ 0 h 471"/>
            </a:gdLst>
            <a:ahLst/>
            <a:cxnLst>
              <a:cxn ang="0">
                <a:pos x="T0" y="T1"/>
              </a:cxn>
              <a:cxn ang="0">
                <a:pos x="T2" y="T3"/>
              </a:cxn>
              <a:cxn ang="0">
                <a:pos x="T4" y="T5"/>
              </a:cxn>
              <a:cxn ang="0">
                <a:pos x="T6" y="T7"/>
              </a:cxn>
              <a:cxn ang="0">
                <a:pos x="T8" y="T9"/>
              </a:cxn>
              <a:cxn ang="0">
                <a:pos x="T10" y="T11"/>
              </a:cxn>
              <a:cxn ang="0">
                <a:pos x="T12" y="T13"/>
              </a:cxn>
            </a:cxnLst>
            <a:rect l="0" t="0" r="r" b="b"/>
            <a:pathLst>
              <a:path w="6388" h="471">
                <a:moveTo>
                  <a:pt x="6152" y="0"/>
                </a:moveTo>
                <a:lnTo>
                  <a:pt x="234" y="0"/>
                </a:lnTo>
                <a:cubicBezTo>
                  <a:pt x="105" y="0"/>
                  <a:pt x="0" y="106"/>
                  <a:pt x="0" y="235"/>
                </a:cubicBezTo>
                <a:cubicBezTo>
                  <a:pt x="0" y="364"/>
                  <a:pt x="105" y="470"/>
                  <a:pt x="234" y="470"/>
                </a:cubicBezTo>
                <a:lnTo>
                  <a:pt x="6152" y="470"/>
                </a:lnTo>
                <a:cubicBezTo>
                  <a:pt x="6281" y="470"/>
                  <a:pt x="6387" y="364"/>
                  <a:pt x="6387" y="235"/>
                </a:cubicBezTo>
                <a:cubicBezTo>
                  <a:pt x="6387" y="106"/>
                  <a:pt x="6281" y="0"/>
                  <a:pt x="6152" y="0"/>
                </a:cubicBezTo>
              </a:path>
            </a:pathLst>
          </a:custGeom>
          <a:solidFill>
            <a:srgbClr val="E84329"/>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2" name="Freeform 6">
            <a:extLst>
              <a:ext uri="{FF2B5EF4-FFF2-40B4-BE49-F238E27FC236}">
                <a16:creationId xmlns:a16="http://schemas.microsoft.com/office/drawing/2014/main" id="{00000000-0008-0000-0000-0000EC010000}"/>
              </a:ext>
            </a:extLst>
          </xdr:cNvPr>
          <xdr:cNvSpPr>
            <a:spLocks noChangeArrowheads="1"/>
          </xdr:cNvSpPr>
        </xdr:nvSpPr>
        <xdr:spPr bwMode="auto">
          <a:xfrm>
            <a:off x="10353475" y="3056752"/>
            <a:ext cx="2513735" cy="884894"/>
          </a:xfrm>
          <a:custGeom>
            <a:avLst/>
            <a:gdLst>
              <a:gd name="T0" fmla="*/ 812 w 7630"/>
              <a:gd name="T1" fmla="*/ 2686 h 2687"/>
              <a:gd name="T2" fmla="*/ 6285 w 7630"/>
              <a:gd name="T3" fmla="*/ 2686 h 2687"/>
              <a:gd name="T4" fmla="*/ 7629 w 7630"/>
              <a:gd name="T5" fmla="*/ 1343 h 2687"/>
              <a:gd name="T6" fmla="*/ 6285 w 7630"/>
              <a:gd name="T7" fmla="*/ 0 h 2687"/>
              <a:gd name="T8" fmla="*/ 812 w 7630"/>
              <a:gd name="T9" fmla="*/ 0 h 2687"/>
              <a:gd name="T10" fmla="*/ 0 w 7630"/>
              <a:gd name="T11" fmla="*/ 1349 h 2687"/>
              <a:gd name="T12" fmla="*/ 812 w 7630"/>
              <a:gd name="T13" fmla="*/ 2686 h 2687"/>
            </a:gdLst>
            <a:ahLst/>
            <a:cxnLst>
              <a:cxn ang="0">
                <a:pos x="T0" y="T1"/>
              </a:cxn>
              <a:cxn ang="0">
                <a:pos x="T2" y="T3"/>
              </a:cxn>
              <a:cxn ang="0">
                <a:pos x="T4" y="T5"/>
              </a:cxn>
              <a:cxn ang="0">
                <a:pos x="T6" y="T7"/>
              </a:cxn>
              <a:cxn ang="0">
                <a:pos x="T8" y="T9"/>
              </a:cxn>
              <a:cxn ang="0">
                <a:pos x="T10" y="T11"/>
              </a:cxn>
              <a:cxn ang="0">
                <a:pos x="T12" y="T13"/>
              </a:cxn>
            </a:cxnLst>
            <a:rect l="0" t="0" r="r" b="b"/>
            <a:pathLst>
              <a:path w="7630" h="2687">
                <a:moveTo>
                  <a:pt x="812" y="2686"/>
                </a:moveTo>
                <a:lnTo>
                  <a:pt x="6285" y="2686"/>
                </a:lnTo>
                <a:cubicBezTo>
                  <a:pt x="7027" y="2686"/>
                  <a:pt x="7629" y="2085"/>
                  <a:pt x="7629" y="1343"/>
                </a:cubicBezTo>
                <a:cubicBezTo>
                  <a:pt x="7629" y="601"/>
                  <a:pt x="7027" y="0"/>
                  <a:pt x="6285" y="0"/>
                </a:cubicBezTo>
                <a:lnTo>
                  <a:pt x="812" y="0"/>
                </a:lnTo>
                <a:lnTo>
                  <a:pt x="0" y="1349"/>
                </a:lnTo>
                <a:lnTo>
                  <a:pt x="812" y="2686"/>
                </a:lnTo>
              </a:path>
            </a:pathLst>
          </a:custGeom>
          <a:solidFill>
            <a:srgbClr val="EC702E"/>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3" name="Freeform 7">
            <a:extLst>
              <a:ext uri="{FF2B5EF4-FFF2-40B4-BE49-F238E27FC236}">
                <a16:creationId xmlns:a16="http://schemas.microsoft.com/office/drawing/2014/main" id="{00000000-0008-0000-0000-0000ED010000}"/>
              </a:ext>
            </a:extLst>
          </xdr:cNvPr>
          <xdr:cNvSpPr>
            <a:spLocks noChangeArrowheads="1"/>
          </xdr:cNvSpPr>
        </xdr:nvSpPr>
        <xdr:spPr bwMode="auto">
          <a:xfrm>
            <a:off x="9019348" y="3427274"/>
            <a:ext cx="2105434" cy="154022"/>
          </a:xfrm>
          <a:custGeom>
            <a:avLst/>
            <a:gdLst>
              <a:gd name="T0" fmla="*/ 6152 w 6388"/>
              <a:gd name="T1" fmla="*/ 0 h 469"/>
              <a:gd name="T2" fmla="*/ 234 w 6388"/>
              <a:gd name="T3" fmla="*/ 0 h 469"/>
              <a:gd name="T4" fmla="*/ 0 w 6388"/>
              <a:gd name="T5" fmla="*/ 234 h 469"/>
              <a:gd name="T6" fmla="*/ 234 w 6388"/>
              <a:gd name="T7" fmla="*/ 468 h 469"/>
              <a:gd name="T8" fmla="*/ 6152 w 6388"/>
              <a:gd name="T9" fmla="*/ 468 h 469"/>
              <a:gd name="T10" fmla="*/ 6387 w 6388"/>
              <a:gd name="T11" fmla="*/ 234 h 469"/>
              <a:gd name="T12" fmla="*/ 6152 w 6388"/>
              <a:gd name="T13" fmla="*/ 0 h 469"/>
            </a:gdLst>
            <a:ahLst/>
            <a:cxnLst>
              <a:cxn ang="0">
                <a:pos x="T0" y="T1"/>
              </a:cxn>
              <a:cxn ang="0">
                <a:pos x="T2" y="T3"/>
              </a:cxn>
              <a:cxn ang="0">
                <a:pos x="T4" y="T5"/>
              </a:cxn>
              <a:cxn ang="0">
                <a:pos x="T6" y="T7"/>
              </a:cxn>
              <a:cxn ang="0">
                <a:pos x="T8" y="T9"/>
              </a:cxn>
              <a:cxn ang="0">
                <a:pos x="T10" y="T11"/>
              </a:cxn>
              <a:cxn ang="0">
                <a:pos x="T12" y="T13"/>
              </a:cxn>
            </a:cxnLst>
            <a:rect l="0" t="0" r="r" b="b"/>
            <a:pathLst>
              <a:path w="6388" h="469">
                <a:moveTo>
                  <a:pt x="6152" y="0"/>
                </a:moveTo>
                <a:lnTo>
                  <a:pt x="234" y="0"/>
                </a:lnTo>
                <a:cubicBezTo>
                  <a:pt x="105" y="0"/>
                  <a:pt x="0" y="105"/>
                  <a:pt x="0" y="234"/>
                </a:cubicBezTo>
                <a:cubicBezTo>
                  <a:pt x="0" y="363"/>
                  <a:pt x="105" y="468"/>
                  <a:pt x="234" y="468"/>
                </a:cubicBezTo>
                <a:lnTo>
                  <a:pt x="6152" y="468"/>
                </a:lnTo>
                <a:cubicBezTo>
                  <a:pt x="6281" y="468"/>
                  <a:pt x="6387" y="363"/>
                  <a:pt x="6387" y="234"/>
                </a:cubicBezTo>
                <a:cubicBezTo>
                  <a:pt x="6387" y="105"/>
                  <a:pt x="6281" y="0"/>
                  <a:pt x="6152" y="0"/>
                </a:cubicBezTo>
              </a:path>
            </a:pathLst>
          </a:custGeom>
          <a:solidFill>
            <a:srgbClr val="EC702E"/>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4" name="Freeform 8">
            <a:extLst>
              <a:ext uri="{FF2B5EF4-FFF2-40B4-BE49-F238E27FC236}">
                <a16:creationId xmlns:a16="http://schemas.microsoft.com/office/drawing/2014/main" id="{00000000-0008-0000-0000-0000EE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5" name="Freeform 9">
            <a:extLst>
              <a:ext uri="{FF2B5EF4-FFF2-40B4-BE49-F238E27FC236}">
                <a16:creationId xmlns:a16="http://schemas.microsoft.com/office/drawing/2014/main" id="{00000000-0008-0000-0000-0000EF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6" name="Freeform 10">
            <a:extLst>
              <a:ext uri="{FF2B5EF4-FFF2-40B4-BE49-F238E27FC236}">
                <a16:creationId xmlns:a16="http://schemas.microsoft.com/office/drawing/2014/main" id="{00000000-0008-0000-0000-0000F0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7" name="Freeform 11">
            <a:extLst>
              <a:ext uri="{FF2B5EF4-FFF2-40B4-BE49-F238E27FC236}">
                <a16:creationId xmlns:a16="http://schemas.microsoft.com/office/drawing/2014/main" id="{00000000-0008-0000-0000-0000F1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8" name="Freeform 12">
            <a:extLst>
              <a:ext uri="{FF2B5EF4-FFF2-40B4-BE49-F238E27FC236}">
                <a16:creationId xmlns:a16="http://schemas.microsoft.com/office/drawing/2014/main" id="{00000000-0008-0000-0000-0000F2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499" name="Freeform 13">
            <a:extLst>
              <a:ext uri="{FF2B5EF4-FFF2-40B4-BE49-F238E27FC236}">
                <a16:creationId xmlns:a16="http://schemas.microsoft.com/office/drawing/2014/main" id="{00000000-0008-0000-0000-0000F3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0" name="Freeform 14">
            <a:extLst>
              <a:ext uri="{FF2B5EF4-FFF2-40B4-BE49-F238E27FC236}">
                <a16:creationId xmlns:a16="http://schemas.microsoft.com/office/drawing/2014/main" id="{00000000-0008-0000-0000-0000F4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1" name="Freeform 15">
            <a:extLst>
              <a:ext uri="{FF2B5EF4-FFF2-40B4-BE49-F238E27FC236}">
                <a16:creationId xmlns:a16="http://schemas.microsoft.com/office/drawing/2014/main" id="{00000000-0008-0000-0000-0000F5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2" name="Freeform 16">
            <a:extLst>
              <a:ext uri="{FF2B5EF4-FFF2-40B4-BE49-F238E27FC236}">
                <a16:creationId xmlns:a16="http://schemas.microsoft.com/office/drawing/2014/main" id="{00000000-0008-0000-0000-0000F6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3" name="Freeform 17">
            <a:extLst>
              <a:ext uri="{FF2B5EF4-FFF2-40B4-BE49-F238E27FC236}">
                <a16:creationId xmlns:a16="http://schemas.microsoft.com/office/drawing/2014/main" id="{00000000-0008-0000-0000-0000F7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4" name="Freeform 18">
            <a:extLst>
              <a:ext uri="{FF2B5EF4-FFF2-40B4-BE49-F238E27FC236}">
                <a16:creationId xmlns:a16="http://schemas.microsoft.com/office/drawing/2014/main" id="{00000000-0008-0000-0000-0000F8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5" name="Freeform 19">
            <a:extLst>
              <a:ext uri="{FF2B5EF4-FFF2-40B4-BE49-F238E27FC236}">
                <a16:creationId xmlns:a16="http://schemas.microsoft.com/office/drawing/2014/main" id="{00000000-0008-0000-0000-0000F9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6" name="Freeform 20">
            <a:extLst>
              <a:ext uri="{FF2B5EF4-FFF2-40B4-BE49-F238E27FC236}">
                <a16:creationId xmlns:a16="http://schemas.microsoft.com/office/drawing/2014/main" id="{00000000-0008-0000-0000-0000FA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7" name="Freeform 21">
            <a:extLst>
              <a:ext uri="{FF2B5EF4-FFF2-40B4-BE49-F238E27FC236}">
                <a16:creationId xmlns:a16="http://schemas.microsoft.com/office/drawing/2014/main" id="{00000000-0008-0000-0000-0000FB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8" name="Freeform 22">
            <a:extLst>
              <a:ext uri="{FF2B5EF4-FFF2-40B4-BE49-F238E27FC236}">
                <a16:creationId xmlns:a16="http://schemas.microsoft.com/office/drawing/2014/main" id="{00000000-0008-0000-0000-0000FC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09" name="Freeform 23">
            <a:extLst>
              <a:ext uri="{FF2B5EF4-FFF2-40B4-BE49-F238E27FC236}">
                <a16:creationId xmlns:a16="http://schemas.microsoft.com/office/drawing/2014/main" id="{00000000-0008-0000-0000-0000FD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0" name="Freeform 24">
            <a:extLst>
              <a:ext uri="{FF2B5EF4-FFF2-40B4-BE49-F238E27FC236}">
                <a16:creationId xmlns:a16="http://schemas.microsoft.com/office/drawing/2014/main" id="{00000000-0008-0000-0000-0000FE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1" name="Freeform 25">
            <a:extLst>
              <a:ext uri="{FF2B5EF4-FFF2-40B4-BE49-F238E27FC236}">
                <a16:creationId xmlns:a16="http://schemas.microsoft.com/office/drawing/2014/main" id="{00000000-0008-0000-0000-0000FF01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2" name="Freeform 26">
            <a:extLst>
              <a:ext uri="{FF2B5EF4-FFF2-40B4-BE49-F238E27FC236}">
                <a16:creationId xmlns:a16="http://schemas.microsoft.com/office/drawing/2014/main" id="{00000000-0008-0000-0000-000000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3" name="Freeform 27">
            <a:extLst>
              <a:ext uri="{FF2B5EF4-FFF2-40B4-BE49-F238E27FC236}">
                <a16:creationId xmlns:a16="http://schemas.microsoft.com/office/drawing/2014/main" id="{00000000-0008-0000-0000-000001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4" name="Freeform 28">
            <a:extLst>
              <a:ext uri="{FF2B5EF4-FFF2-40B4-BE49-F238E27FC236}">
                <a16:creationId xmlns:a16="http://schemas.microsoft.com/office/drawing/2014/main" id="{00000000-0008-0000-0000-000002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5" name="Freeform 29">
            <a:extLst>
              <a:ext uri="{FF2B5EF4-FFF2-40B4-BE49-F238E27FC236}">
                <a16:creationId xmlns:a16="http://schemas.microsoft.com/office/drawing/2014/main" id="{00000000-0008-0000-0000-000003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6" name="Freeform 30">
            <a:extLst>
              <a:ext uri="{FF2B5EF4-FFF2-40B4-BE49-F238E27FC236}">
                <a16:creationId xmlns:a16="http://schemas.microsoft.com/office/drawing/2014/main" id="{00000000-0008-0000-0000-000004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7" name="Freeform 31">
            <a:extLst>
              <a:ext uri="{FF2B5EF4-FFF2-40B4-BE49-F238E27FC236}">
                <a16:creationId xmlns:a16="http://schemas.microsoft.com/office/drawing/2014/main" id="{00000000-0008-0000-0000-000005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8" name="Freeform 32">
            <a:extLst>
              <a:ext uri="{FF2B5EF4-FFF2-40B4-BE49-F238E27FC236}">
                <a16:creationId xmlns:a16="http://schemas.microsoft.com/office/drawing/2014/main" id="{00000000-0008-0000-0000-000006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19" name="Freeform 33">
            <a:extLst>
              <a:ext uri="{FF2B5EF4-FFF2-40B4-BE49-F238E27FC236}">
                <a16:creationId xmlns:a16="http://schemas.microsoft.com/office/drawing/2014/main" id="{00000000-0008-0000-0000-000007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0" name="Freeform 34">
            <a:extLst>
              <a:ext uri="{FF2B5EF4-FFF2-40B4-BE49-F238E27FC236}">
                <a16:creationId xmlns:a16="http://schemas.microsoft.com/office/drawing/2014/main" id="{00000000-0008-0000-0000-000008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1" name="Freeform 35">
            <a:extLst>
              <a:ext uri="{FF2B5EF4-FFF2-40B4-BE49-F238E27FC236}">
                <a16:creationId xmlns:a16="http://schemas.microsoft.com/office/drawing/2014/main" id="{00000000-0008-0000-0000-000009020000}"/>
              </a:ext>
            </a:extLst>
          </xdr:cNvPr>
          <xdr:cNvSpPr>
            <a:spLocks noChangeArrowheads="1"/>
          </xdr:cNvSpPr>
        </xdr:nvSpPr>
        <xdr:spPr bwMode="auto">
          <a:xfrm>
            <a:off x="8368393" y="3553686"/>
            <a:ext cx="1425419" cy="1641919"/>
          </a:xfrm>
          <a:custGeom>
            <a:avLst/>
            <a:gdLst>
              <a:gd name="T0" fmla="*/ 0 w 4328"/>
              <a:gd name="T1" fmla="*/ 0 h 4984"/>
              <a:gd name="T2" fmla="*/ 0 w 4328"/>
              <a:gd name="T3" fmla="*/ 428 h 4984"/>
              <a:gd name="T4" fmla="*/ 0 w 4328"/>
              <a:gd name="T5" fmla="*/ 4983 h 4984"/>
              <a:gd name="T6" fmla="*/ 1290 w 4328"/>
              <a:gd name="T7" fmla="*/ 4815 h 4984"/>
              <a:gd name="T8" fmla="*/ 2494 w 4328"/>
              <a:gd name="T9" fmla="*/ 4319 h 4984"/>
              <a:gd name="T10" fmla="*/ 3529 w 4328"/>
              <a:gd name="T11" fmla="*/ 3529 h 4984"/>
              <a:gd name="T12" fmla="*/ 4327 w 4328"/>
              <a:gd name="T13" fmla="*/ 2499 h 4984"/>
              <a:gd name="T14" fmla="*/ 0 w 4328"/>
              <a:gd name="T15" fmla="*/ 0 h 49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4328" h="4984">
                <a:moveTo>
                  <a:pt x="0" y="0"/>
                </a:moveTo>
                <a:lnTo>
                  <a:pt x="0" y="428"/>
                </a:lnTo>
                <a:lnTo>
                  <a:pt x="0" y="4983"/>
                </a:lnTo>
                <a:cubicBezTo>
                  <a:pt x="446" y="4983"/>
                  <a:pt x="879" y="4924"/>
                  <a:pt x="1290" y="4815"/>
                </a:cubicBezTo>
                <a:cubicBezTo>
                  <a:pt x="1716" y="4701"/>
                  <a:pt x="2120" y="4534"/>
                  <a:pt x="2494" y="4319"/>
                </a:cubicBezTo>
                <a:cubicBezTo>
                  <a:pt x="2873" y="4101"/>
                  <a:pt x="3221" y="3835"/>
                  <a:pt x="3529" y="3529"/>
                </a:cubicBezTo>
                <a:cubicBezTo>
                  <a:pt x="3838" y="3222"/>
                  <a:pt x="4107" y="2876"/>
                  <a:pt x="4327" y="2499"/>
                </a:cubicBezTo>
                <a:lnTo>
                  <a:pt x="0" y="0"/>
                </a:lnTo>
              </a:path>
            </a:pathLst>
          </a:custGeom>
          <a:solidFill>
            <a:srgbClr val="5E6877"/>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2" name="Freeform 36">
            <a:extLst>
              <a:ext uri="{FF2B5EF4-FFF2-40B4-BE49-F238E27FC236}">
                <a16:creationId xmlns:a16="http://schemas.microsoft.com/office/drawing/2014/main" id="{00000000-0008-0000-0000-00000A020000}"/>
              </a:ext>
            </a:extLst>
          </xdr:cNvPr>
          <xdr:cNvSpPr>
            <a:spLocks noChangeArrowheads="1"/>
          </xdr:cNvSpPr>
        </xdr:nvSpPr>
        <xdr:spPr bwMode="auto">
          <a:xfrm>
            <a:off x="8368393" y="2725462"/>
            <a:ext cx="1652091" cy="1652090"/>
          </a:xfrm>
          <a:custGeom>
            <a:avLst/>
            <a:gdLst>
              <a:gd name="T0" fmla="*/ 4849 w 5012"/>
              <a:gd name="T1" fmla="*/ 1214 h 5013"/>
              <a:gd name="T2" fmla="*/ 4353 w 5012"/>
              <a:gd name="T3" fmla="*/ 0 h 5013"/>
              <a:gd name="T4" fmla="*/ 0 w 5012"/>
              <a:gd name="T5" fmla="*/ 2513 h 5013"/>
              <a:gd name="T6" fmla="*/ 4327 w 5012"/>
              <a:gd name="T7" fmla="*/ 5012 h 5013"/>
              <a:gd name="T8" fmla="*/ 4834 w 5012"/>
              <a:gd name="T9" fmla="*/ 3808 h 5013"/>
              <a:gd name="T10" fmla="*/ 5011 w 5012"/>
              <a:gd name="T11" fmla="*/ 2513 h 5013"/>
              <a:gd name="T12" fmla="*/ 5011 w 5012"/>
              <a:gd name="T13" fmla="*/ 2485 h 5013"/>
              <a:gd name="T14" fmla="*/ 4849 w 5012"/>
              <a:gd name="T15" fmla="*/ 1214 h 50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012" h="5013">
                <a:moveTo>
                  <a:pt x="4849" y="1214"/>
                </a:moveTo>
                <a:cubicBezTo>
                  <a:pt x="4736" y="784"/>
                  <a:pt x="4568" y="377"/>
                  <a:pt x="4353" y="0"/>
                </a:cubicBezTo>
                <a:lnTo>
                  <a:pt x="0" y="2513"/>
                </a:lnTo>
                <a:lnTo>
                  <a:pt x="4327" y="5012"/>
                </a:lnTo>
                <a:cubicBezTo>
                  <a:pt x="4546" y="4638"/>
                  <a:pt x="4718" y="4235"/>
                  <a:pt x="4834" y="3808"/>
                </a:cubicBezTo>
                <a:cubicBezTo>
                  <a:pt x="4947" y="3395"/>
                  <a:pt x="5008" y="2961"/>
                  <a:pt x="5011" y="2513"/>
                </a:cubicBezTo>
                <a:cubicBezTo>
                  <a:pt x="5011" y="2503"/>
                  <a:pt x="5011" y="2494"/>
                  <a:pt x="5011" y="2485"/>
                </a:cubicBezTo>
                <a:cubicBezTo>
                  <a:pt x="5011" y="2046"/>
                  <a:pt x="4954" y="1619"/>
                  <a:pt x="4849" y="1214"/>
                </a:cubicBezTo>
              </a:path>
            </a:pathLst>
          </a:custGeom>
          <a:solidFill>
            <a:srgbClr val="EC702E"/>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3" name="Freeform 37">
            <a:extLst>
              <a:ext uri="{FF2B5EF4-FFF2-40B4-BE49-F238E27FC236}">
                <a16:creationId xmlns:a16="http://schemas.microsoft.com/office/drawing/2014/main" id="{00000000-0008-0000-0000-00000B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4" name="Freeform 38">
            <a:extLst>
              <a:ext uri="{FF2B5EF4-FFF2-40B4-BE49-F238E27FC236}">
                <a16:creationId xmlns:a16="http://schemas.microsoft.com/office/drawing/2014/main" id="{00000000-0008-0000-0000-00000C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5" name="Freeform 39">
            <a:extLst>
              <a:ext uri="{FF2B5EF4-FFF2-40B4-BE49-F238E27FC236}">
                <a16:creationId xmlns:a16="http://schemas.microsoft.com/office/drawing/2014/main" id="{00000000-0008-0000-0000-00000D020000}"/>
              </a:ext>
            </a:extLst>
          </xdr:cNvPr>
          <xdr:cNvSpPr>
            <a:spLocks noChangeArrowheads="1"/>
          </xdr:cNvSpPr>
        </xdr:nvSpPr>
        <xdr:spPr bwMode="auto">
          <a:xfrm>
            <a:off x="8368393" y="3553686"/>
            <a:ext cx="1454" cy="1454"/>
          </a:xfrm>
          <a:custGeom>
            <a:avLst/>
            <a:gdLst>
              <a:gd name="T0" fmla="*/ 0 w 1"/>
              <a:gd name="T1" fmla="*/ 0 h 1"/>
              <a:gd name="T2" fmla="*/ 0 w 1"/>
              <a:gd name="T3" fmla="*/ 0 h 1"/>
            </a:gdLst>
            <a:ahLst/>
            <a:cxnLst>
              <a:cxn ang="0">
                <a:pos x="T0" y="T1"/>
              </a:cxn>
              <a:cxn ang="0">
                <a:pos x="T2" y="T3"/>
              </a:cxn>
            </a:cxnLst>
            <a:rect l="0" t="0" r="r" b="b"/>
            <a:pathLst>
              <a:path w="1" h="1">
                <a:moveTo>
                  <a:pt x="0" y="0"/>
                </a:moveTo>
                <a:lnTo>
                  <a:pt x="0" y="0"/>
                </a:lnTo>
              </a:path>
            </a:pathLst>
          </a:custGeom>
          <a:solidFill>
            <a:srgbClr val="008ADA"/>
          </a:solidFill>
          <a:ln>
            <a:noFill/>
          </a:ln>
          <a:effectLst/>
          <a:extLst>
            <a:ext uri="{91240B29-F687-4F45-9708-019B960494DF}">
              <a14:hiddenLine xmlns:a14="http://schemas.microsoft.com/office/drawing/2010/main" w="9525" cap="flat">
                <a:solidFill>
                  <a:srgbClr val="808080"/>
                </a:solidFill>
                <a:bevel/>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6" name="Freeform 40">
            <a:extLst>
              <a:ext uri="{FF2B5EF4-FFF2-40B4-BE49-F238E27FC236}">
                <a16:creationId xmlns:a16="http://schemas.microsoft.com/office/drawing/2014/main" id="{00000000-0008-0000-0000-00000E020000}"/>
              </a:ext>
            </a:extLst>
          </xdr:cNvPr>
          <xdr:cNvSpPr>
            <a:spLocks noChangeArrowheads="1"/>
          </xdr:cNvSpPr>
        </xdr:nvSpPr>
        <xdr:spPr bwMode="auto">
          <a:xfrm>
            <a:off x="8368393" y="1892880"/>
            <a:ext cx="1434137" cy="1660807"/>
          </a:xfrm>
          <a:custGeom>
            <a:avLst/>
            <a:gdLst>
              <a:gd name="T0" fmla="*/ 3558 w 4354"/>
              <a:gd name="T1" fmla="*/ 1482 h 5040"/>
              <a:gd name="T2" fmla="*/ 2518 w 4354"/>
              <a:gd name="T3" fmla="*/ 678 h 5040"/>
              <a:gd name="T4" fmla="*/ 1305 w 4354"/>
              <a:gd name="T5" fmla="*/ 172 h 5040"/>
              <a:gd name="T6" fmla="*/ 0 w 4354"/>
              <a:gd name="T7" fmla="*/ 0 h 5040"/>
              <a:gd name="T8" fmla="*/ 0 w 4354"/>
              <a:gd name="T9" fmla="*/ 5039 h 5040"/>
              <a:gd name="T10" fmla="*/ 4353 w 4354"/>
              <a:gd name="T11" fmla="*/ 2526 h 5040"/>
              <a:gd name="T12" fmla="*/ 3558 w 4354"/>
              <a:gd name="T13" fmla="*/ 1482 h 5040"/>
            </a:gdLst>
            <a:ahLst/>
            <a:cxnLst>
              <a:cxn ang="0">
                <a:pos x="T0" y="T1"/>
              </a:cxn>
              <a:cxn ang="0">
                <a:pos x="T2" y="T3"/>
              </a:cxn>
              <a:cxn ang="0">
                <a:pos x="T4" y="T5"/>
              </a:cxn>
              <a:cxn ang="0">
                <a:pos x="T6" y="T7"/>
              </a:cxn>
              <a:cxn ang="0">
                <a:pos x="T8" y="T9"/>
              </a:cxn>
              <a:cxn ang="0">
                <a:pos x="T10" y="T11"/>
              </a:cxn>
              <a:cxn ang="0">
                <a:pos x="T12" y="T13"/>
              </a:cxn>
            </a:cxnLst>
            <a:rect l="0" t="0" r="r" b="b"/>
            <a:pathLst>
              <a:path w="4354" h="5040">
                <a:moveTo>
                  <a:pt x="3558" y="1482"/>
                </a:moveTo>
                <a:cubicBezTo>
                  <a:pt x="3249" y="1171"/>
                  <a:pt x="2899" y="900"/>
                  <a:pt x="2518" y="678"/>
                </a:cubicBezTo>
                <a:cubicBezTo>
                  <a:pt x="2142" y="459"/>
                  <a:pt x="1735" y="287"/>
                  <a:pt x="1305" y="172"/>
                </a:cubicBezTo>
                <a:cubicBezTo>
                  <a:pt x="888" y="59"/>
                  <a:pt x="451" y="0"/>
                  <a:pt x="0" y="0"/>
                </a:cubicBezTo>
                <a:lnTo>
                  <a:pt x="0" y="5039"/>
                </a:lnTo>
                <a:lnTo>
                  <a:pt x="4353" y="2526"/>
                </a:lnTo>
                <a:cubicBezTo>
                  <a:pt x="4134" y="2143"/>
                  <a:pt x="3866" y="1793"/>
                  <a:pt x="3558" y="1482"/>
                </a:cubicBezTo>
              </a:path>
            </a:pathLst>
          </a:custGeom>
          <a:solidFill>
            <a:srgbClr val="E84329"/>
          </a:solidFill>
          <a:ln>
            <a:noFill/>
          </a:ln>
          <a:effectLst/>
        </xdr:spPr>
        <xdr:txBody>
          <a:bodyPr wrap="square" anchor="ct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27" name="Forma libre: forma 526">
            <a:extLst>
              <a:ext uri="{FF2B5EF4-FFF2-40B4-BE49-F238E27FC236}">
                <a16:creationId xmlns:a16="http://schemas.microsoft.com/office/drawing/2014/main" id="{00000000-0008-0000-0000-00000F020000}"/>
              </a:ext>
            </a:extLst>
          </xdr:cNvPr>
          <xdr:cNvSpPr>
            <a:spLocks noChangeArrowheads="1"/>
          </xdr:cNvSpPr>
        </xdr:nvSpPr>
        <xdr:spPr bwMode="auto">
          <a:xfrm>
            <a:off x="8369847" y="2474090"/>
            <a:ext cx="1135937" cy="2203910"/>
          </a:xfrm>
          <a:custGeom>
            <a:avLst/>
            <a:gdLst>
              <a:gd name="connsiteX0" fmla="*/ 54508 w 1830991"/>
              <a:gd name="connsiteY0" fmla="*/ 0 h 3552434"/>
              <a:gd name="connsiteX1" fmla="*/ 1830991 w 1830991"/>
              <a:gd name="connsiteY1" fmla="*/ 1776217 h 3552434"/>
              <a:gd name="connsiteX2" fmla="*/ 54508 w 1830991"/>
              <a:gd name="connsiteY2" fmla="*/ 3552434 h 3552434"/>
              <a:gd name="connsiteX3" fmla="*/ 0 w 1830991"/>
              <a:gd name="connsiteY3" fmla="*/ 3549680 h 3552434"/>
              <a:gd name="connsiteX4" fmla="*/ 0 w 1830991"/>
              <a:gd name="connsiteY4" fmla="*/ 2753 h 355243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30991" h="3552434">
                <a:moveTo>
                  <a:pt x="54508" y="0"/>
                </a:moveTo>
                <a:cubicBezTo>
                  <a:pt x="1035717" y="0"/>
                  <a:pt x="1830991" y="795155"/>
                  <a:pt x="1830991" y="1776217"/>
                </a:cubicBezTo>
                <a:cubicBezTo>
                  <a:pt x="1830991" y="2756748"/>
                  <a:pt x="1035717" y="3552434"/>
                  <a:pt x="54508" y="3552434"/>
                </a:cubicBezTo>
                <a:lnTo>
                  <a:pt x="0" y="3549680"/>
                </a:lnTo>
                <a:lnTo>
                  <a:pt x="0" y="2753"/>
                </a:lnTo>
                <a:close/>
              </a:path>
            </a:pathLst>
          </a:custGeom>
          <a:solidFill>
            <a:srgbClr val="FFFFFF"/>
          </a:solidFill>
          <a:ln>
            <a:noFill/>
          </a:ln>
          <a:effectLst/>
        </xdr:spPr>
        <xdr:txBody>
          <a:bodyPr wrap="square"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914217"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srgbClr val="363A3B"/>
              </a:solidFill>
              <a:effectLst/>
              <a:uLnTx/>
              <a:uFillTx/>
              <a:latin typeface="Calibri" panose="020F0502020204030204"/>
            </a:endParaRPr>
          </a:p>
        </xdr:txBody>
      </xdr:sp>
      <xdr:sp macro="" textlink="">
        <xdr:nvSpPr>
          <xdr:cNvPr id="571" name="Subtitle 2">
            <a:hlinkClick xmlns:r="http://schemas.openxmlformats.org/officeDocument/2006/relationships" r:id="rId3"/>
            <a:extLst>
              <a:ext uri="{FF2B5EF4-FFF2-40B4-BE49-F238E27FC236}">
                <a16:creationId xmlns:a16="http://schemas.microsoft.com/office/drawing/2014/main" id="{00000000-0008-0000-0000-00003B020000}"/>
              </a:ext>
            </a:extLst>
          </xdr:cNvPr>
          <xdr:cNvSpPr txBox="1">
            <a:spLocks/>
          </xdr:cNvSpPr>
        </xdr:nvSpPr>
        <xdr:spPr>
          <a:xfrm flipH="1">
            <a:off x="10688819" y="1901430"/>
            <a:ext cx="1900540" cy="531362"/>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MATRIZ DE ALINEACIÓN</a:t>
            </a:r>
            <a:endParaRPr kumimoji="0" lang="en-US" sz="16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endParaRPr>
          </a:p>
        </xdr:txBody>
      </xdr:sp>
      <xdr:sp macro="" textlink="">
        <xdr:nvSpPr>
          <xdr:cNvPr id="572" name="Subtitle 2">
            <a:hlinkClick xmlns:r="http://schemas.openxmlformats.org/officeDocument/2006/relationships" r:id="rId4"/>
            <a:extLst>
              <a:ext uri="{FF2B5EF4-FFF2-40B4-BE49-F238E27FC236}">
                <a16:creationId xmlns:a16="http://schemas.microsoft.com/office/drawing/2014/main" id="{00000000-0008-0000-0000-00003C020000}"/>
              </a:ext>
            </a:extLst>
          </xdr:cNvPr>
          <xdr:cNvSpPr txBox="1">
            <a:spLocks/>
          </xdr:cNvSpPr>
        </xdr:nvSpPr>
        <xdr:spPr>
          <a:xfrm flipH="1">
            <a:off x="10688819" y="3233517"/>
            <a:ext cx="1900540" cy="531362"/>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INDICADORES DE INDICADORES</a:t>
            </a:r>
          </a:p>
        </xdr:txBody>
      </xdr:sp>
      <xdr:sp macro="" textlink="">
        <xdr:nvSpPr>
          <xdr:cNvPr id="573" name="Subtitle 2">
            <a:hlinkClick xmlns:r="http://schemas.openxmlformats.org/officeDocument/2006/relationships" r:id="rId5"/>
            <a:extLst>
              <a:ext uri="{FF2B5EF4-FFF2-40B4-BE49-F238E27FC236}">
                <a16:creationId xmlns:a16="http://schemas.microsoft.com/office/drawing/2014/main" id="{00000000-0008-0000-0000-00003D020000}"/>
              </a:ext>
            </a:extLst>
          </xdr:cNvPr>
          <xdr:cNvSpPr txBox="1">
            <a:spLocks/>
          </xdr:cNvSpPr>
        </xdr:nvSpPr>
        <xdr:spPr>
          <a:xfrm flipH="1">
            <a:off x="10688819" y="4627216"/>
            <a:ext cx="1900540" cy="531362"/>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l"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TABLERO DE COMANDO</a:t>
            </a:r>
          </a:p>
        </xdr:txBody>
      </xdr:sp>
    </xdr:grpSp>
    <xdr:clientData/>
  </xdr:twoCellAnchor>
  <xdr:twoCellAnchor>
    <xdr:from>
      <xdr:col>21</xdr:col>
      <xdr:colOff>778907</xdr:colOff>
      <xdr:row>22</xdr:row>
      <xdr:rowOff>149063</xdr:rowOff>
    </xdr:from>
    <xdr:to>
      <xdr:col>24</xdr:col>
      <xdr:colOff>230161</xdr:colOff>
      <xdr:row>25</xdr:row>
      <xdr:rowOff>149747</xdr:rowOff>
    </xdr:to>
    <xdr:sp macro="" textlink="">
      <xdr:nvSpPr>
        <xdr:cNvPr id="574" name="Subtitle 2">
          <a:hlinkClick xmlns:r="http://schemas.openxmlformats.org/officeDocument/2006/relationships" r:id="rId6"/>
          <a:extLst>
            <a:ext uri="{FF2B5EF4-FFF2-40B4-BE49-F238E27FC236}">
              <a16:creationId xmlns:a16="http://schemas.microsoft.com/office/drawing/2014/main" id="{00000000-0008-0000-0000-00003E020000}"/>
            </a:ext>
          </a:extLst>
        </xdr:cNvPr>
        <xdr:cNvSpPr txBox="1">
          <a:spLocks/>
        </xdr:cNvSpPr>
      </xdr:nvSpPr>
      <xdr:spPr>
        <a:xfrm flipH="1">
          <a:off x="15768876" y="4602001"/>
          <a:ext cx="1903941" cy="536465"/>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r"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FICHA DE INDICADOR</a:t>
          </a:r>
        </a:p>
      </xdr:txBody>
    </xdr:sp>
    <xdr:clientData/>
  </xdr:twoCellAnchor>
  <xdr:twoCellAnchor>
    <xdr:from>
      <xdr:col>21</xdr:col>
      <xdr:colOff>778907</xdr:colOff>
      <xdr:row>30</xdr:row>
      <xdr:rowOff>26138</xdr:rowOff>
    </xdr:from>
    <xdr:to>
      <xdr:col>24</xdr:col>
      <xdr:colOff>230161</xdr:colOff>
      <xdr:row>33</xdr:row>
      <xdr:rowOff>26821</xdr:rowOff>
    </xdr:to>
    <xdr:sp macro="" textlink="">
      <xdr:nvSpPr>
        <xdr:cNvPr id="575" name="Subtitle 2">
          <a:hlinkClick xmlns:r="http://schemas.openxmlformats.org/officeDocument/2006/relationships" r:id="rId7"/>
          <a:extLst>
            <a:ext uri="{FF2B5EF4-FFF2-40B4-BE49-F238E27FC236}">
              <a16:creationId xmlns:a16="http://schemas.microsoft.com/office/drawing/2014/main" id="{00000000-0008-0000-0000-00003F020000}"/>
            </a:ext>
          </a:extLst>
        </xdr:cNvPr>
        <xdr:cNvSpPr txBox="1">
          <a:spLocks/>
        </xdr:cNvSpPr>
      </xdr:nvSpPr>
      <xdr:spPr>
        <a:xfrm flipH="1">
          <a:off x="15768876" y="5907826"/>
          <a:ext cx="1903941" cy="536464"/>
        </a:xfrm>
        <a:prstGeom prst="rect">
          <a:avLst/>
        </a:prstGeom>
      </xdr:spPr>
      <xdr:txBody>
        <a:bodyPr vert="horz" wrap="square" lIns="45720" tIns="22860" rIns="45720" bIns="45720" rtlCol="0" anchor="ctr">
          <a:noAutofit/>
        </a:bodyPr>
        <a:lstStyle>
          <a:defPPr>
            <a:defRPr lang="es-CO"/>
          </a:defPPr>
          <a:lvl1pPr marL="0" algn="l" defTabSz="914400" rtl="0" eaLnBrk="1" latinLnBrk="0" hangingPunct="1">
            <a:defRPr sz="1800" kern="1200">
              <a:solidFill>
                <a:srgbClr val="363A3B"/>
              </a:solidFill>
              <a:latin typeface="Calibri" panose="020F0502020204030204"/>
            </a:defRPr>
          </a:lvl1pPr>
          <a:lvl2pPr marL="457200" algn="l" defTabSz="914400" rtl="0" eaLnBrk="1" latinLnBrk="0" hangingPunct="1">
            <a:defRPr sz="1800" kern="1200">
              <a:solidFill>
                <a:srgbClr val="363A3B"/>
              </a:solidFill>
              <a:latin typeface="Calibri" panose="020F0502020204030204"/>
            </a:defRPr>
          </a:lvl2pPr>
          <a:lvl3pPr marL="914400" algn="l" defTabSz="914400" rtl="0" eaLnBrk="1" latinLnBrk="0" hangingPunct="1">
            <a:defRPr sz="1800" kern="1200">
              <a:solidFill>
                <a:srgbClr val="363A3B"/>
              </a:solidFill>
              <a:latin typeface="Calibri" panose="020F0502020204030204"/>
            </a:defRPr>
          </a:lvl3pPr>
          <a:lvl4pPr marL="1371600" algn="l" defTabSz="914400" rtl="0" eaLnBrk="1" latinLnBrk="0" hangingPunct="1">
            <a:defRPr sz="1800" kern="1200">
              <a:solidFill>
                <a:srgbClr val="363A3B"/>
              </a:solidFill>
              <a:latin typeface="Calibri" panose="020F0502020204030204"/>
            </a:defRPr>
          </a:lvl4pPr>
          <a:lvl5pPr marL="1828800" algn="l" defTabSz="914400" rtl="0" eaLnBrk="1" latinLnBrk="0" hangingPunct="1">
            <a:defRPr sz="1800" kern="1200">
              <a:solidFill>
                <a:srgbClr val="363A3B"/>
              </a:solidFill>
              <a:latin typeface="Calibri" panose="020F0502020204030204"/>
            </a:defRPr>
          </a:lvl5pPr>
          <a:lvl6pPr marL="2286000" algn="l" defTabSz="914400" rtl="0" eaLnBrk="1" latinLnBrk="0" hangingPunct="1">
            <a:defRPr sz="1800" kern="1200">
              <a:solidFill>
                <a:srgbClr val="363A3B"/>
              </a:solidFill>
              <a:latin typeface="Calibri" panose="020F0502020204030204"/>
            </a:defRPr>
          </a:lvl6pPr>
          <a:lvl7pPr marL="2743200" algn="l" defTabSz="914400" rtl="0" eaLnBrk="1" latinLnBrk="0" hangingPunct="1">
            <a:defRPr sz="1800" kern="1200">
              <a:solidFill>
                <a:srgbClr val="363A3B"/>
              </a:solidFill>
              <a:latin typeface="Calibri" panose="020F0502020204030204"/>
            </a:defRPr>
          </a:lvl7pPr>
          <a:lvl8pPr marL="3200400" algn="l" defTabSz="914400" rtl="0" eaLnBrk="1" latinLnBrk="0" hangingPunct="1">
            <a:defRPr sz="1800" kern="1200">
              <a:solidFill>
                <a:srgbClr val="363A3B"/>
              </a:solidFill>
              <a:latin typeface="Calibri" panose="020F0502020204030204"/>
            </a:defRPr>
          </a:lvl8pPr>
          <a:lvl9pPr marL="3657600" algn="l" defTabSz="914400" rtl="0" eaLnBrk="1" latinLnBrk="0" hangingPunct="1">
            <a:defRPr sz="1800" kern="1200">
              <a:solidFill>
                <a:srgbClr val="363A3B"/>
              </a:solidFill>
              <a:latin typeface="Calibri" panose="020F0502020204030204"/>
            </a:defRPr>
          </a:lvl9pPr>
        </a:lstStyle>
        <a:p>
          <a:pPr marL="0" marR="0" lvl="0" indent="0" algn="r" defTabSz="543818" rtl="0" eaLnBrk="1" fontAlgn="auto" latinLnBrk="0" hangingPunct="1">
            <a:lnSpc>
              <a:spcPts val="2050"/>
            </a:lnSpc>
            <a:spcBef>
              <a:spcPct val="20000"/>
            </a:spcBef>
            <a:spcAft>
              <a:spcPts val="0"/>
            </a:spcAft>
            <a:buClrTx/>
            <a:buSzTx/>
            <a:buFont typeface="Arial"/>
            <a:buNone/>
            <a:tabLst/>
            <a:defRPr/>
          </a:pPr>
          <a:r>
            <a:rPr kumimoji="0" lang="en-US" sz="1400" b="1" i="0" u="none" strike="noStrike" kern="1200" cap="none" spc="0" normalizeH="0" baseline="0">
              <a:ln>
                <a:noFill/>
              </a:ln>
              <a:solidFill>
                <a:srgbClr val="FFFFFF"/>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DASHBOARD</a:t>
          </a:r>
        </a:p>
      </xdr:txBody>
    </xdr:sp>
    <xdr:clientData/>
  </xdr:twoCellAnchor>
  <xdr:twoCellAnchor>
    <xdr:from>
      <xdr:col>9</xdr:col>
      <xdr:colOff>650512</xdr:colOff>
      <xdr:row>9</xdr:row>
      <xdr:rowOff>29991</xdr:rowOff>
    </xdr:from>
    <xdr:to>
      <xdr:col>17</xdr:col>
      <xdr:colOff>89465</xdr:colOff>
      <xdr:row>36</xdr:row>
      <xdr:rowOff>35719</xdr:rowOff>
    </xdr:to>
    <xdr:grpSp>
      <xdr:nvGrpSpPr>
        <xdr:cNvPr id="697" name="Grupo 696">
          <a:extLst>
            <a:ext uri="{FF2B5EF4-FFF2-40B4-BE49-F238E27FC236}">
              <a16:creationId xmlns:a16="http://schemas.microsoft.com/office/drawing/2014/main" id="{00000000-0008-0000-0000-0000B9020000}"/>
            </a:ext>
          </a:extLst>
        </xdr:cNvPr>
        <xdr:cNvGrpSpPr/>
      </xdr:nvGrpSpPr>
      <xdr:grpSpPr>
        <a:xfrm>
          <a:off x="7451362" y="2106441"/>
          <a:ext cx="5687353" cy="4634878"/>
          <a:chOff x="2845368" y="474510"/>
          <a:chExt cx="6520592" cy="5522389"/>
        </a:xfrm>
      </xdr:grpSpPr>
      <xdr:grpSp>
        <xdr:nvGrpSpPr>
          <xdr:cNvPr id="698" name="Group 4">
            <a:extLst>
              <a:ext uri="{FF2B5EF4-FFF2-40B4-BE49-F238E27FC236}">
                <a16:creationId xmlns:a16="http://schemas.microsoft.com/office/drawing/2014/main" id="{00000000-0008-0000-0000-0000BA020000}"/>
              </a:ext>
            </a:extLst>
          </xdr:cNvPr>
          <xdr:cNvGrpSpPr/>
        </xdr:nvGrpSpPr>
        <xdr:grpSpPr>
          <a:xfrm>
            <a:off x="2845368" y="474510"/>
            <a:ext cx="6519449" cy="5521946"/>
            <a:chOff x="6586626" y="1710525"/>
            <a:chExt cx="11240765" cy="9520882"/>
          </a:xfrm>
        </xdr:grpSpPr>
        <xdr:sp macro="" textlink="">
          <xdr:nvSpPr>
            <xdr:cNvPr id="742" name="Freeform 9">
              <a:extLst>
                <a:ext uri="{FF2B5EF4-FFF2-40B4-BE49-F238E27FC236}">
                  <a16:creationId xmlns:a16="http://schemas.microsoft.com/office/drawing/2014/main" id="{00000000-0008-0000-0000-0000E6020000}"/>
                </a:ext>
              </a:extLst>
            </xdr:cNvPr>
            <xdr:cNvSpPr>
              <a:spLocks noChangeArrowheads="1"/>
            </xdr:cNvSpPr>
          </xdr:nvSpPr>
          <xdr:spPr bwMode="auto">
            <a:xfrm>
              <a:off x="6586626" y="7428457"/>
              <a:ext cx="3190637" cy="3802950"/>
            </a:xfrm>
            <a:custGeom>
              <a:avLst/>
              <a:gdLst>
                <a:gd name="T0" fmla="*/ 0 w 4688"/>
                <a:gd name="T1" fmla="*/ 0 h 5587"/>
                <a:gd name="T2" fmla="*/ 0 w 4688"/>
                <a:gd name="T3" fmla="*/ 0 h 5587"/>
                <a:gd name="T4" fmla="*/ 2312 w 4688"/>
                <a:gd name="T5" fmla="*/ 5586 h 5587"/>
                <a:gd name="T6" fmla="*/ 4687 w 4688"/>
                <a:gd name="T7" fmla="*/ 3211 h 5587"/>
                <a:gd name="T8" fmla="*/ 4687 w 4688"/>
                <a:gd name="T9" fmla="*/ 3211 h 5587"/>
                <a:gd name="T10" fmla="*/ 3358 w 4688"/>
                <a:gd name="T11" fmla="*/ 0 h 5587"/>
                <a:gd name="T12" fmla="*/ 0 w 4688"/>
                <a:gd name="T13" fmla="*/ 0 h 5587"/>
              </a:gdLst>
              <a:ahLst/>
              <a:cxnLst>
                <a:cxn ang="0">
                  <a:pos x="T0" y="T1"/>
                </a:cxn>
                <a:cxn ang="0">
                  <a:pos x="T2" y="T3"/>
                </a:cxn>
                <a:cxn ang="0">
                  <a:pos x="T4" y="T5"/>
                </a:cxn>
                <a:cxn ang="0">
                  <a:pos x="T6" y="T7"/>
                </a:cxn>
                <a:cxn ang="0">
                  <a:pos x="T8" y="T9"/>
                </a:cxn>
                <a:cxn ang="0">
                  <a:pos x="T10" y="T11"/>
                </a:cxn>
                <a:cxn ang="0">
                  <a:pos x="T12" y="T13"/>
                </a:cxn>
              </a:cxnLst>
              <a:rect l="0" t="0" r="r" b="b"/>
              <a:pathLst>
                <a:path w="4688" h="5587">
                  <a:moveTo>
                    <a:pt x="0" y="0"/>
                  </a:moveTo>
                  <a:lnTo>
                    <a:pt x="0" y="0"/>
                  </a:lnTo>
                  <a:cubicBezTo>
                    <a:pt x="38" y="2169"/>
                    <a:pt x="911" y="4133"/>
                    <a:pt x="2312" y="5586"/>
                  </a:cubicBezTo>
                  <a:lnTo>
                    <a:pt x="4687" y="3211"/>
                  </a:lnTo>
                  <a:lnTo>
                    <a:pt x="4687" y="3211"/>
                  </a:lnTo>
                  <a:cubicBezTo>
                    <a:pt x="3892" y="2367"/>
                    <a:pt x="3394" y="1242"/>
                    <a:pt x="3358" y="0"/>
                  </a:cubicBezTo>
                  <a:lnTo>
                    <a:pt x="0" y="0"/>
                  </a:lnTo>
                </a:path>
              </a:pathLst>
            </a:custGeom>
            <a:solidFill>
              <a:srgbClr val="27AC95"/>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3" name="Freeform 10">
              <a:extLst>
                <a:ext uri="{FF2B5EF4-FFF2-40B4-BE49-F238E27FC236}">
                  <a16:creationId xmlns:a16="http://schemas.microsoft.com/office/drawing/2014/main" id="{00000000-0008-0000-0000-0000E7020000}"/>
                </a:ext>
              </a:extLst>
            </xdr:cNvPr>
            <xdr:cNvSpPr>
              <a:spLocks noChangeArrowheads="1"/>
            </xdr:cNvSpPr>
          </xdr:nvSpPr>
          <xdr:spPr bwMode="auto">
            <a:xfrm>
              <a:off x="6586626" y="3427406"/>
              <a:ext cx="3190637" cy="3799948"/>
            </a:xfrm>
            <a:custGeom>
              <a:avLst/>
              <a:gdLst>
                <a:gd name="T0" fmla="*/ 0 w 4689"/>
                <a:gd name="T1" fmla="*/ 5582 h 5583"/>
                <a:gd name="T2" fmla="*/ 3358 w 4689"/>
                <a:gd name="T3" fmla="*/ 5582 h 5583"/>
                <a:gd name="T4" fmla="*/ 3358 w 4689"/>
                <a:gd name="T5" fmla="*/ 5582 h 5583"/>
                <a:gd name="T6" fmla="*/ 4688 w 4689"/>
                <a:gd name="T7" fmla="*/ 2374 h 5583"/>
                <a:gd name="T8" fmla="*/ 2314 w 4689"/>
                <a:gd name="T9" fmla="*/ 0 h 5583"/>
                <a:gd name="T10" fmla="*/ 2314 w 4689"/>
                <a:gd name="T11" fmla="*/ 0 h 5583"/>
                <a:gd name="T12" fmla="*/ 0 w 4689"/>
                <a:gd name="T13" fmla="*/ 5582 h 5583"/>
              </a:gdLst>
              <a:ahLst/>
              <a:cxnLst>
                <a:cxn ang="0">
                  <a:pos x="T0" y="T1"/>
                </a:cxn>
                <a:cxn ang="0">
                  <a:pos x="T2" y="T3"/>
                </a:cxn>
                <a:cxn ang="0">
                  <a:pos x="T4" y="T5"/>
                </a:cxn>
                <a:cxn ang="0">
                  <a:pos x="T6" y="T7"/>
                </a:cxn>
                <a:cxn ang="0">
                  <a:pos x="T8" y="T9"/>
                </a:cxn>
                <a:cxn ang="0">
                  <a:pos x="T10" y="T11"/>
                </a:cxn>
                <a:cxn ang="0">
                  <a:pos x="T12" y="T13"/>
                </a:cxn>
              </a:cxnLst>
              <a:rect l="0" t="0" r="r" b="b"/>
              <a:pathLst>
                <a:path w="4689" h="5583">
                  <a:moveTo>
                    <a:pt x="0" y="5582"/>
                  </a:moveTo>
                  <a:lnTo>
                    <a:pt x="3358" y="5582"/>
                  </a:lnTo>
                  <a:lnTo>
                    <a:pt x="3358" y="5582"/>
                  </a:lnTo>
                  <a:cubicBezTo>
                    <a:pt x="3395" y="4343"/>
                    <a:pt x="3894" y="3218"/>
                    <a:pt x="4688" y="2374"/>
                  </a:cubicBezTo>
                  <a:lnTo>
                    <a:pt x="2314" y="0"/>
                  </a:lnTo>
                  <a:lnTo>
                    <a:pt x="2314" y="0"/>
                  </a:lnTo>
                  <a:cubicBezTo>
                    <a:pt x="912" y="1451"/>
                    <a:pt x="39" y="3415"/>
                    <a:pt x="0" y="5582"/>
                  </a:cubicBezTo>
                </a:path>
              </a:pathLst>
            </a:custGeom>
            <a:solidFill>
              <a:srgbClr val="1BB1EC"/>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4" name="Freeform 11">
              <a:extLst>
                <a:ext uri="{FF2B5EF4-FFF2-40B4-BE49-F238E27FC236}">
                  <a16:creationId xmlns:a16="http://schemas.microsoft.com/office/drawing/2014/main" id="{00000000-0008-0000-0000-0000E8020000}"/>
                </a:ext>
              </a:extLst>
            </xdr:cNvPr>
            <xdr:cNvSpPr>
              <a:spLocks noChangeArrowheads="1"/>
            </xdr:cNvSpPr>
          </xdr:nvSpPr>
          <xdr:spPr bwMode="auto">
            <a:xfrm>
              <a:off x="8306509" y="1710525"/>
              <a:ext cx="3799949" cy="3190635"/>
            </a:xfrm>
            <a:custGeom>
              <a:avLst/>
              <a:gdLst>
                <a:gd name="T0" fmla="*/ 2375 w 5583"/>
                <a:gd name="T1" fmla="*/ 4686 h 4687"/>
                <a:gd name="T2" fmla="*/ 2375 w 5583"/>
                <a:gd name="T3" fmla="*/ 4686 h 4687"/>
                <a:gd name="T4" fmla="*/ 5582 w 5583"/>
                <a:gd name="T5" fmla="*/ 3358 h 4687"/>
                <a:gd name="T6" fmla="*/ 5582 w 5583"/>
                <a:gd name="T7" fmla="*/ 0 h 4687"/>
                <a:gd name="T8" fmla="*/ 5582 w 5583"/>
                <a:gd name="T9" fmla="*/ 0 h 4687"/>
                <a:gd name="T10" fmla="*/ 0 w 5583"/>
                <a:gd name="T11" fmla="*/ 2312 h 4687"/>
                <a:gd name="T12" fmla="*/ 2375 w 5583"/>
                <a:gd name="T13" fmla="*/ 4686 h 4687"/>
              </a:gdLst>
              <a:ahLst/>
              <a:cxnLst>
                <a:cxn ang="0">
                  <a:pos x="T0" y="T1"/>
                </a:cxn>
                <a:cxn ang="0">
                  <a:pos x="T2" y="T3"/>
                </a:cxn>
                <a:cxn ang="0">
                  <a:pos x="T4" y="T5"/>
                </a:cxn>
                <a:cxn ang="0">
                  <a:pos x="T6" y="T7"/>
                </a:cxn>
                <a:cxn ang="0">
                  <a:pos x="T8" y="T9"/>
                </a:cxn>
                <a:cxn ang="0">
                  <a:pos x="T10" y="T11"/>
                </a:cxn>
                <a:cxn ang="0">
                  <a:pos x="T12" y="T13"/>
                </a:cxn>
              </a:cxnLst>
              <a:rect l="0" t="0" r="r" b="b"/>
              <a:pathLst>
                <a:path w="5583" h="4687">
                  <a:moveTo>
                    <a:pt x="2375" y="4686"/>
                  </a:moveTo>
                  <a:lnTo>
                    <a:pt x="2375" y="4686"/>
                  </a:lnTo>
                  <a:cubicBezTo>
                    <a:pt x="3218" y="3893"/>
                    <a:pt x="4342" y="3395"/>
                    <a:pt x="5582" y="3358"/>
                  </a:cubicBezTo>
                  <a:lnTo>
                    <a:pt x="5582" y="0"/>
                  </a:lnTo>
                  <a:lnTo>
                    <a:pt x="5582" y="0"/>
                  </a:lnTo>
                  <a:cubicBezTo>
                    <a:pt x="3416" y="38"/>
                    <a:pt x="1452" y="912"/>
                    <a:pt x="0" y="2312"/>
                  </a:cubicBezTo>
                  <a:lnTo>
                    <a:pt x="2375" y="4686"/>
                  </a:lnTo>
                </a:path>
              </a:pathLst>
            </a:custGeom>
            <a:solidFill>
              <a:srgbClr val="0A67D4"/>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5" name="Freeform 12">
              <a:extLst>
                <a:ext uri="{FF2B5EF4-FFF2-40B4-BE49-F238E27FC236}">
                  <a16:creationId xmlns:a16="http://schemas.microsoft.com/office/drawing/2014/main" id="{00000000-0008-0000-0000-0000E9020000}"/>
                </a:ext>
              </a:extLst>
            </xdr:cNvPr>
            <xdr:cNvSpPr>
              <a:spLocks noChangeArrowheads="1"/>
            </xdr:cNvSpPr>
          </xdr:nvSpPr>
          <xdr:spPr bwMode="auto">
            <a:xfrm>
              <a:off x="12307561" y="1710525"/>
              <a:ext cx="3799949" cy="3190635"/>
            </a:xfrm>
            <a:custGeom>
              <a:avLst/>
              <a:gdLst>
                <a:gd name="T0" fmla="*/ 0 w 5584"/>
                <a:gd name="T1" fmla="*/ 3358 h 4688"/>
                <a:gd name="T2" fmla="*/ 0 w 5584"/>
                <a:gd name="T3" fmla="*/ 3358 h 4688"/>
                <a:gd name="T4" fmla="*/ 3208 w 5584"/>
                <a:gd name="T5" fmla="*/ 4687 h 4688"/>
                <a:gd name="T6" fmla="*/ 5583 w 5584"/>
                <a:gd name="T7" fmla="*/ 2312 h 4688"/>
                <a:gd name="T8" fmla="*/ 5583 w 5584"/>
                <a:gd name="T9" fmla="*/ 2312 h 4688"/>
                <a:gd name="T10" fmla="*/ 0 w 5584"/>
                <a:gd name="T11" fmla="*/ 0 h 4688"/>
                <a:gd name="T12" fmla="*/ 0 w 5584"/>
                <a:gd name="T13" fmla="*/ 3358 h 4688"/>
              </a:gdLst>
              <a:ahLst/>
              <a:cxnLst>
                <a:cxn ang="0">
                  <a:pos x="T0" y="T1"/>
                </a:cxn>
                <a:cxn ang="0">
                  <a:pos x="T2" y="T3"/>
                </a:cxn>
                <a:cxn ang="0">
                  <a:pos x="T4" y="T5"/>
                </a:cxn>
                <a:cxn ang="0">
                  <a:pos x="T6" y="T7"/>
                </a:cxn>
                <a:cxn ang="0">
                  <a:pos x="T8" y="T9"/>
                </a:cxn>
                <a:cxn ang="0">
                  <a:pos x="T10" y="T11"/>
                </a:cxn>
                <a:cxn ang="0">
                  <a:pos x="T12" y="T13"/>
                </a:cxn>
              </a:cxnLst>
              <a:rect l="0" t="0" r="r" b="b"/>
              <a:pathLst>
                <a:path w="5584" h="4688">
                  <a:moveTo>
                    <a:pt x="0" y="3358"/>
                  </a:moveTo>
                  <a:lnTo>
                    <a:pt x="0" y="3358"/>
                  </a:lnTo>
                  <a:cubicBezTo>
                    <a:pt x="1241" y="3395"/>
                    <a:pt x="2365" y="3893"/>
                    <a:pt x="3208" y="4687"/>
                  </a:cubicBezTo>
                  <a:lnTo>
                    <a:pt x="5583" y="2312"/>
                  </a:lnTo>
                  <a:lnTo>
                    <a:pt x="5583" y="2312"/>
                  </a:lnTo>
                  <a:cubicBezTo>
                    <a:pt x="4131" y="912"/>
                    <a:pt x="2168" y="38"/>
                    <a:pt x="0" y="0"/>
                  </a:cubicBezTo>
                  <a:lnTo>
                    <a:pt x="0" y="3358"/>
                  </a:lnTo>
                </a:path>
              </a:pathLst>
            </a:custGeom>
            <a:solidFill>
              <a:srgbClr val="0F51A9"/>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6" name="Freeform 13">
              <a:extLst>
                <a:ext uri="{FF2B5EF4-FFF2-40B4-BE49-F238E27FC236}">
                  <a16:creationId xmlns:a16="http://schemas.microsoft.com/office/drawing/2014/main" id="{00000000-0008-0000-0000-0000EA020000}"/>
                </a:ext>
              </a:extLst>
            </xdr:cNvPr>
            <xdr:cNvSpPr>
              <a:spLocks noChangeArrowheads="1"/>
            </xdr:cNvSpPr>
          </xdr:nvSpPr>
          <xdr:spPr bwMode="auto">
            <a:xfrm>
              <a:off x="14636754" y="7428457"/>
              <a:ext cx="3190637" cy="3802950"/>
            </a:xfrm>
            <a:custGeom>
              <a:avLst/>
              <a:gdLst>
                <a:gd name="T0" fmla="*/ 0 w 4688"/>
                <a:gd name="T1" fmla="*/ 3211 h 5587"/>
                <a:gd name="T2" fmla="*/ 2375 w 4688"/>
                <a:gd name="T3" fmla="*/ 5586 h 5587"/>
                <a:gd name="T4" fmla="*/ 2375 w 4688"/>
                <a:gd name="T5" fmla="*/ 5586 h 5587"/>
                <a:gd name="T6" fmla="*/ 4687 w 4688"/>
                <a:gd name="T7" fmla="*/ 0 h 5587"/>
                <a:gd name="T8" fmla="*/ 1329 w 4688"/>
                <a:gd name="T9" fmla="*/ 0 h 5587"/>
                <a:gd name="T10" fmla="*/ 1329 w 4688"/>
                <a:gd name="T11" fmla="*/ 0 h 5587"/>
                <a:gd name="T12" fmla="*/ 0 w 4688"/>
                <a:gd name="T13" fmla="*/ 3211 h 5587"/>
              </a:gdLst>
              <a:ahLst/>
              <a:cxnLst>
                <a:cxn ang="0">
                  <a:pos x="T0" y="T1"/>
                </a:cxn>
                <a:cxn ang="0">
                  <a:pos x="T2" y="T3"/>
                </a:cxn>
                <a:cxn ang="0">
                  <a:pos x="T4" y="T5"/>
                </a:cxn>
                <a:cxn ang="0">
                  <a:pos x="T6" y="T7"/>
                </a:cxn>
                <a:cxn ang="0">
                  <a:pos x="T8" y="T9"/>
                </a:cxn>
                <a:cxn ang="0">
                  <a:pos x="T10" y="T11"/>
                </a:cxn>
                <a:cxn ang="0">
                  <a:pos x="T12" y="T13"/>
                </a:cxn>
              </a:cxnLst>
              <a:rect l="0" t="0" r="r" b="b"/>
              <a:pathLst>
                <a:path w="4688" h="5587">
                  <a:moveTo>
                    <a:pt x="0" y="3211"/>
                  </a:moveTo>
                  <a:lnTo>
                    <a:pt x="2375" y="5586"/>
                  </a:lnTo>
                  <a:lnTo>
                    <a:pt x="2375" y="5586"/>
                  </a:lnTo>
                  <a:cubicBezTo>
                    <a:pt x="3776" y="4133"/>
                    <a:pt x="4649" y="2169"/>
                    <a:pt x="4687" y="0"/>
                  </a:cubicBezTo>
                  <a:lnTo>
                    <a:pt x="1329" y="0"/>
                  </a:lnTo>
                  <a:lnTo>
                    <a:pt x="1329" y="0"/>
                  </a:lnTo>
                  <a:cubicBezTo>
                    <a:pt x="1292" y="1242"/>
                    <a:pt x="794" y="2367"/>
                    <a:pt x="0" y="3211"/>
                  </a:cubicBezTo>
                </a:path>
              </a:pathLst>
            </a:custGeom>
            <a:solidFill>
              <a:srgbClr val="EBEBEB">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7" name="Freeform 14">
              <a:extLst>
                <a:ext uri="{FF2B5EF4-FFF2-40B4-BE49-F238E27FC236}">
                  <a16:creationId xmlns:a16="http://schemas.microsoft.com/office/drawing/2014/main" id="{00000000-0008-0000-0000-0000EB020000}"/>
                </a:ext>
              </a:extLst>
            </xdr:cNvPr>
            <xdr:cNvSpPr>
              <a:spLocks noChangeArrowheads="1"/>
            </xdr:cNvSpPr>
          </xdr:nvSpPr>
          <xdr:spPr bwMode="auto">
            <a:xfrm>
              <a:off x="14633753" y="3427406"/>
              <a:ext cx="3193638" cy="3799948"/>
            </a:xfrm>
            <a:custGeom>
              <a:avLst/>
              <a:gdLst>
                <a:gd name="T0" fmla="*/ 0 w 4690"/>
                <a:gd name="T1" fmla="*/ 2374 h 5583"/>
                <a:gd name="T2" fmla="*/ 0 w 4690"/>
                <a:gd name="T3" fmla="*/ 2374 h 5583"/>
                <a:gd name="T4" fmla="*/ 1331 w 4690"/>
                <a:gd name="T5" fmla="*/ 5582 h 5583"/>
                <a:gd name="T6" fmla="*/ 4689 w 4690"/>
                <a:gd name="T7" fmla="*/ 5582 h 5583"/>
                <a:gd name="T8" fmla="*/ 4689 w 4690"/>
                <a:gd name="T9" fmla="*/ 5582 h 5583"/>
                <a:gd name="T10" fmla="*/ 2375 w 4690"/>
                <a:gd name="T11" fmla="*/ 0 h 5583"/>
                <a:gd name="T12" fmla="*/ 0 w 4690"/>
                <a:gd name="T13" fmla="*/ 2374 h 5583"/>
              </a:gdLst>
              <a:ahLst/>
              <a:cxnLst>
                <a:cxn ang="0">
                  <a:pos x="T0" y="T1"/>
                </a:cxn>
                <a:cxn ang="0">
                  <a:pos x="T2" y="T3"/>
                </a:cxn>
                <a:cxn ang="0">
                  <a:pos x="T4" y="T5"/>
                </a:cxn>
                <a:cxn ang="0">
                  <a:pos x="T6" y="T7"/>
                </a:cxn>
                <a:cxn ang="0">
                  <a:pos x="T8" y="T9"/>
                </a:cxn>
                <a:cxn ang="0">
                  <a:pos x="T10" y="T11"/>
                </a:cxn>
                <a:cxn ang="0">
                  <a:pos x="T12" y="T13"/>
                </a:cxn>
              </a:cxnLst>
              <a:rect l="0" t="0" r="r" b="b"/>
              <a:pathLst>
                <a:path w="4690" h="5583">
                  <a:moveTo>
                    <a:pt x="0" y="2374"/>
                  </a:moveTo>
                  <a:lnTo>
                    <a:pt x="0" y="2374"/>
                  </a:lnTo>
                  <a:cubicBezTo>
                    <a:pt x="794" y="3218"/>
                    <a:pt x="1293" y="4343"/>
                    <a:pt x="1331" y="5582"/>
                  </a:cubicBezTo>
                  <a:lnTo>
                    <a:pt x="4689" y="5582"/>
                  </a:lnTo>
                  <a:lnTo>
                    <a:pt x="4689" y="5582"/>
                  </a:lnTo>
                  <a:cubicBezTo>
                    <a:pt x="4650" y="3415"/>
                    <a:pt x="3776" y="1451"/>
                    <a:pt x="2375" y="0"/>
                  </a:cubicBezTo>
                  <a:lnTo>
                    <a:pt x="0" y="2374"/>
                  </a:lnTo>
                </a:path>
              </a:pathLst>
            </a:custGeom>
            <a:solidFill>
              <a:srgbClr val="2E2E2E">
                <a:lumMod val="75000"/>
                <a:lumOff val="2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8" name="Freeform 775">
              <a:extLst>
                <a:ext uri="{FF2B5EF4-FFF2-40B4-BE49-F238E27FC236}">
                  <a16:creationId xmlns:a16="http://schemas.microsoft.com/office/drawing/2014/main" id="{00000000-0008-0000-0000-0000EC020000}"/>
                </a:ext>
              </a:extLst>
            </xdr:cNvPr>
            <xdr:cNvSpPr>
              <a:spLocks noChangeArrowheads="1"/>
            </xdr:cNvSpPr>
          </xdr:nvSpPr>
          <xdr:spPr bwMode="auto">
            <a:xfrm>
              <a:off x="9921336" y="3994696"/>
              <a:ext cx="2181438" cy="1235955"/>
            </a:xfrm>
            <a:custGeom>
              <a:avLst/>
              <a:gdLst>
                <a:gd name="connsiteX0" fmla="*/ 2093326 w 2093326"/>
                <a:gd name="connsiteY0" fmla="*/ 0 h 1186033"/>
                <a:gd name="connsiteX1" fmla="*/ 2093326 w 2093326"/>
                <a:gd name="connsiteY1" fmla="*/ 451449 h 1186033"/>
                <a:gd name="connsiteX2" fmla="*/ 1354649 w 2093326"/>
                <a:gd name="connsiteY2" fmla="*/ 579578 h 1186033"/>
                <a:gd name="connsiteX3" fmla="*/ 1267152 w 2093326"/>
                <a:gd name="connsiteY3" fmla="*/ 611918 h 1186033"/>
                <a:gd name="connsiteX4" fmla="*/ 1225752 w 2093326"/>
                <a:gd name="connsiteY4" fmla="*/ 949846 h 1186033"/>
                <a:gd name="connsiteX5" fmla="*/ 954079 w 2093326"/>
                <a:gd name="connsiteY5" fmla="*/ 745615 h 1186033"/>
                <a:gd name="connsiteX6" fmla="*/ 905951 w 2093326"/>
                <a:gd name="connsiteY6" fmla="*/ 768460 h 1186033"/>
                <a:gd name="connsiteX7" fmla="*/ 319188 w 2093326"/>
                <a:gd name="connsiteY7" fmla="*/ 1186033 h 1186033"/>
                <a:gd name="connsiteX8" fmla="*/ 0 w 2093326"/>
                <a:gd name="connsiteY8" fmla="*/ 866365 h 1186033"/>
                <a:gd name="connsiteX9" fmla="*/ 2093326 w 2093326"/>
                <a:gd name="connsiteY9" fmla="*/ 0 h 1186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093326" h="1186033">
                  <a:moveTo>
                    <a:pt x="2093326" y="0"/>
                  </a:moveTo>
                  <a:lnTo>
                    <a:pt x="2093326" y="451449"/>
                  </a:lnTo>
                  <a:cubicBezTo>
                    <a:pt x="1836556" y="460501"/>
                    <a:pt x="1588781" y="504782"/>
                    <a:pt x="1354649" y="579578"/>
                  </a:cubicBezTo>
                  <a:lnTo>
                    <a:pt x="1267152" y="611918"/>
                  </a:lnTo>
                  <a:lnTo>
                    <a:pt x="1225752" y="949846"/>
                  </a:lnTo>
                  <a:lnTo>
                    <a:pt x="954079" y="745615"/>
                  </a:lnTo>
                  <a:lnTo>
                    <a:pt x="905951" y="768460"/>
                  </a:lnTo>
                  <a:cubicBezTo>
                    <a:pt x="692074" y="881849"/>
                    <a:pt x="494937" y="1022611"/>
                    <a:pt x="319188" y="1186033"/>
                  </a:cubicBezTo>
                  <a:lnTo>
                    <a:pt x="0" y="866365"/>
                  </a:lnTo>
                  <a:cubicBezTo>
                    <a:pt x="550257" y="349025"/>
                    <a:pt x="1283933" y="24138"/>
                    <a:pt x="2093326" y="0"/>
                  </a:cubicBezTo>
                  <a:close/>
                </a:path>
              </a:pathLst>
            </a:custGeom>
            <a:solidFill>
              <a:srgbClr val="0A67D4">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9" name="Freeform 776">
              <a:extLst>
                <a:ext uri="{FF2B5EF4-FFF2-40B4-BE49-F238E27FC236}">
                  <a16:creationId xmlns:a16="http://schemas.microsoft.com/office/drawing/2014/main" id="{00000000-0008-0000-0000-0000ED020000}"/>
                </a:ext>
              </a:extLst>
            </xdr:cNvPr>
            <xdr:cNvSpPr>
              <a:spLocks noChangeArrowheads="1"/>
            </xdr:cNvSpPr>
          </xdr:nvSpPr>
          <xdr:spPr bwMode="auto">
            <a:xfrm>
              <a:off x="12307561" y="3994696"/>
              <a:ext cx="2184440" cy="1235955"/>
            </a:xfrm>
            <a:custGeom>
              <a:avLst/>
              <a:gdLst>
                <a:gd name="connsiteX0" fmla="*/ 0 w 2096207"/>
                <a:gd name="connsiteY0" fmla="*/ 0 h 1186033"/>
                <a:gd name="connsiteX1" fmla="*/ 2096207 w 2096207"/>
                <a:gd name="connsiteY1" fmla="*/ 867017 h 1186033"/>
                <a:gd name="connsiteX2" fmla="*/ 1776679 w 2096207"/>
                <a:gd name="connsiteY2" fmla="*/ 1186033 h 1186033"/>
                <a:gd name="connsiteX3" fmla="*/ 1189257 w 2096207"/>
                <a:gd name="connsiteY3" fmla="*/ 768460 h 1186033"/>
                <a:gd name="connsiteX4" fmla="*/ 1081426 w 2096207"/>
                <a:gd name="connsiteY4" fmla="*/ 717341 h 1186033"/>
                <a:gd name="connsiteX5" fmla="*/ 805877 w 2096207"/>
                <a:gd name="connsiteY5" fmla="*/ 932567 h 1186033"/>
                <a:gd name="connsiteX6" fmla="*/ 757143 w 2096207"/>
                <a:gd name="connsiteY6" fmla="*/ 585921 h 1186033"/>
                <a:gd name="connsiteX7" fmla="*/ 739957 w 2096207"/>
                <a:gd name="connsiteY7" fmla="*/ 579578 h 1186033"/>
                <a:gd name="connsiteX8" fmla="*/ 0 w 2096207"/>
                <a:gd name="connsiteY8" fmla="*/ 451449 h 118603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096207" h="1186033">
                  <a:moveTo>
                    <a:pt x="0" y="0"/>
                  </a:moveTo>
                  <a:cubicBezTo>
                    <a:pt x="810908" y="24138"/>
                    <a:pt x="1545364" y="349025"/>
                    <a:pt x="2096207" y="867017"/>
                  </a:cubicBezTo>
                  <a:lnTo>
                    <a:pt x="1776679" y="1186033"/>
                  </a:lnTo>
                  <a:cubicBezTo>
                    <a:pt x="1600742" y="1022611"/>
                    <a:pt x="1403396" y="881849"/>
                    <a:pt x="1189257" y="768460"/>
                  </a:cubicBezTo>
                  <a:lnTo>
                    <a:pt x="1081426" y="717341"/>
                  </a:lnTo>
                  <a:lnTo>
                    <a:pt x="805877" y="932567"/>
                  </a:lnTo>
                  <a:lnTo>
                    <a:pt x="757143" y="585921"/>
                  </a:lnTo>
                  <a:lnTo>
                    <a:pt x="739957" y="579578"/>
                  </a:lnTo>
                  <a:cubicBezTo>
                    <a:pt x="505480" y="504782"/>
                    <a:pt x="257288" y="460501"/>
                    <a:pt x="0" y="451449"/>
                  </a:cubicBezTo>
                  <a:close/>
                </a:path>
              </a:pathLst>
            </a:custGeom>
            <a:solidFill>
              <a:srgbClr val="0F51A9">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0" name="Freeform 778">
              <a:extLst>
                <a:ext uri="{FF2B5EF4-FFF2-40B4-BE49-F238E27FC236}">
                  <a16:creationId xmlns:a16="http://schemas.microsoft.com/office/drawing/2014/main" id="{00000000-0008-0000-0000-0000EE020000}"/>
                </a:ext>
              </a:extLst>
            </xdr:cNvPr>
            <xdr:cNvSpPr>
              <a:spLocks noChangeArrowheads="1"/>
            </xdr:cNvSpPr>
          </xdr:nvSpPr>
          <xdr:spPr bwMode="auto">
            <a:xfrm>
              <a:off x="14303583" y="7428457"/>
              <a:ext cx="1235955" cy="2184439"/>
            </a:xfrm>
            <a:custGeom>
              <a:avLst/>
              <a:gdLst>
                <a:gd name="connsiteX0" fmla="*/ 734583 w 1186033"/>
                <a:gd name="connsiteY0" fmla="*/ 0 h 2096207"/>
                <a:gd name="connsiteX1" fmla="*/ 1186033 w 1186033"/>
                <a:gd name="connsiteY1" fmla="*/ 0 h 2096207"/>
                <a:gd name="connsiteX2" fmla="*/ 319015 w 1186033"/>
                <a:gd name="connsiteY2" fmla="*/ 2096207 h 2096207"/>
                <a:gd name="connsiteX3" fmla="*/ 0 w 1186033"/>
                <a:gd name="connsiteY3" fmla="*/ 1776325 h 2096207"/>
                <a:gd name="connsiteX4" fmla="*/ 417859 w 1186033"/>
                <a:gd name="connsiteY4" fmla="*/ 1189039 h 2096207"/>
                <a:gd name="connsiteX5" fmla="*/ 460963 w 1186033"/>
                <a:gd name="connsiteY5" fmla="*/ 1098064 h 2096207"/>
                <a:gd name="connsiteX6" fmla="*/ 241947 w 1186033"/>
                <a:gd name="connsiteY6" fmla="*/ 818051 h 2096207"/>
                <a:gd name="connsiteX7" fmla="*/ 596239 w 1186033"/>
                <a:gd name="connsiteY7" fmla="*/ 767850 h 2096207"/>
                <a:gd name="connsiteX8" fmla="*/ 606627 w 1186033"/>
                <a:gd name="connsiteY8" fmla="*/ 739679 h 2096207"/>
                <a:gd name="connsiteX9" fmla="*/ 734583 w 1186033"/>
                <a:gd name="connsiteY9" fmla="*/ 0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86033" h="2096207">
                  <a:moveTo>
                    <a:pt x="734583" y="0"/>
                  </a:moveTo>
                  <a:lnTo>
                    <a:pt x="1186033" y="0"/>
                  </a:lnTo>
                  <a:cubicBezTo>
                    <a:pt x="1161895" y="810803"/>
                    <a:pt x="837008" y="1545227"/>
                    <a:pt x="319015" y="2096207"/>
                  </a:cubicBezTo>
                  <a:lnTo>
                    <a:pt x="0" y="1776325"/>
                  </a:lnTo>
                  <a:cubicBezTo>
                    <a:pt x="163667" y="1600553"/>
                    <a:pt x="304489" y="1403208"/>
                    <a:pt x="417859" y="1189039"/>
                  </a:cubicBezTo>
                  <a:lnTo>
                    <a:pt x="460963" y="1098064"/>
                  </a:lnTo>
                  <a:lnTo>
                    <a:pt x="241947" y="818051"/>
                  </a:lnTo>
                  <a:lnTo>
                    <a:pt x="596239" y="767850"/>
                  </a:lnTo>
                  <a:lnTo>
                    <a:pt x="606627" y="739679"/>
                  </a:lnTo>
                  <a:cubicBezTo>
                    <a:pt x="681343" y="505192"/>
                    <a:pt x="725531" y="257048"/>
                    <a:pt x="734583" y="0"/>
                  </a:cubicBezTo>
                  <a:close/>
                </a:path>
              </a:pathLst>
            </a:custGeom>
            <a:solidFill>
              <a:srgbClr val="EBEBEB">
                <a:lumMod val="50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1" name="Freeform 777">
              <a:extLst>
                <a:ext uri="{FF2B5EF4-FFF2-40B4-BE49-F238E27FC236}">
                  <a16:creationId xmlns:a16="http://schemas.microsoft.com/office/drawing/2014/main" id="{00000000-0008-0000-0000-0000EF020000}"/>
                </a:ext>
              </a:extLst>
            </xdr:cNvPr>
            <xdr:cNvSpPr>
              <a:spLocks noChangeArrowheads="1"/>
            </xdr:cNvSpPr>
          </xdr:nvSpPr>
          <xdr:spPr bwMode="auto">
            <a:xfrm>
              <a:off x="14300582" y="5042234"/>
              <a:ext cx="1238956" cy="2184439"/>
            </a:xfrm>
            <a:custGeom>
              <a:avLst/>
              <a:gdLst>
                <a:gd name="connsiteX0" fmla="*/ 319439 w 1188913"/>
                <a:gd name="connsiteY0" fmla="*/ 0 h 2096207"/>
                <a:gd name="connsiteX1" fmla="*/ 1188913 w 1188913"/>
                <a:gd name="connsiteY1" fmla="*/ 2096207 h 2096207"/>
                <a:gd name="connsiteX2" fmla="*/ 736211 w 1188913"/>
                <a:gd name="connsiteY2" fmla="*/ 2096207 h 2096207"/>
                <a:gd name="connsiteX3" fmla="*/ 607878 w 1188913"/>
                <a:gd name="connsiteY3" fmla="*/ 1356744 h 2096207"/>
                <a:gd name="connsiteX4" fmla="*/ 580839 w 1188913"/>
                <a:gd name="connsiteY4" fmla="*/ 1283648 h 2096207"/>
                <a:gd name="connsiteX5" fmla="*/ 227546 w 1188913"/>
                <a:gd name="connsiteY5" fmla="*/ 1240155 h 2096207"/>
                <a:gd name="connsiteX6" fmla="*/ 441289 w 1188913"/>
                <a:gd name="connsiteY6" fmla="*/ 955276 h 2096207"/>
                <a:gd name="connsiteX7" fmla="*/ 418620 w 1188913"/>
                <a:gd name="connsiteY7" fmla="*/ 907569 h 2096207"/>
                <a:gd name="connsiteX8" fmla="*/ 0 w 1188913"/>
                <a:gd name="connsiteY8" fmla="*/ 320181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88913" h="2096207">
                  <a:moveTo>
                    <a:pt x="319439" y="0"/>
                  </a:moveTo>
                  <a:cubicBezTo>
                    <a:pt x="838118" y="551496"/>
                    <a:pt x="1164089" y="1286606"/>
                    <a:pt x="1188913" y="2096207"/>
                  </a:cubicBezTo>
                  <a:lnTo>
                    <a:pt x="736211" y="2096207"/>
                  </a:lnTo>
                  <a:cubicBezTo>
                    <a:pt x="727147" y="1839163"/>
                    <a:pt x="682808" y="1591125"/>
                    <a:pt x="607878" y="1356744"/>
                  </a:cubicBezTo>
                  <a:lnTo>
                    <a:pt x="580839" y="1283648"/>
                  </a:lnTo>
                  <a:lnTo>
                    <a:pt x="227546" y="1240155"/>
                  </a:lnTo>
                  <a:lnTo>
                    <a:pt x="441289" y="955276"/>
                  </a:lnTo>
                  <a:lnTo>
                    <a:pt x="418620" y="907569"/>
                  </a:lnTo>
                  <a:cubicBezTo>
                    <a:pt x="304985" y="693464"/>
                    <a:pt x="163884" y="496118"/>
                    <a:pt x="0" y="320181"/>
                  </a:cubicBezTo>
                  <a:close/>
                </a:path>
              </a:pathLst>
            </a:custGeom>
            <a:solidFill>
              <a:srgbClr val="2E2E2E"/>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2" name="Freeform 774">
              <a:extLst>
                <a:ext uri="{FF2B5EF4-FFF2-40B4-BE49-F238E27FC236}">
                  <a16:creationId xmlns:a16="http://schemas.microsoft.com/office/drawing/2014/main" id="{00000000-0008-0000-0000-0000F0020000}"/>
                </a:ext>
              </a:extLst>
            </xdr:cNvPr>
            <xdr:cNvSpPr>
              <a:spLocks noChangeArrowheads="1"/>
            </xdr:cNvSpPr>
          </xdr:nvSpPr>
          <xdr:spPr bwMode="auto">
            <a:xfrm>
              <a:off x="8870799" y="5042233"/>
              <a:ext cx="1238954" cy="2184439"/>
            </a:xfrm>
            <a:custGeom>
              <a:avLst/>
              <a:gdLst>
                <a:gd name="connsiteX0" fmla="*/ 868819 w 1188911"/>
                <a:gd name="connsiteY0" fmla="*/ 0 h 2096207"/>
                <a:gd name="connsiteX1" fmla="*/ 1188911 w 1188911"/>
                <a:gd name="connsiteY1" fmla="*/ 320181 h 2096207"/>
                <a:gd name="connsiteX2" fmla="*/ 769970 w 1188911"/>
                <a:gd name="connsiteY2" fmla="*/ 907569 h 2096207"/>
                <a:gd name="connsiteX3" fmla="*/ 717433 w 1188911"/>
                <a:gd name="connsiteY3" fmla="*/ 1018131 h 2096207"/>
                <a:gd name="connsiteX4" fmla="*/ 921044 w 1188911"/>
                <a:gd name="connsiteY4" fmla="*/ 1278809 h 2096207"/>
                <a:gd name="connsiteX5" fmla="*/ 592442 w 1188911"/>
                <a:gd name="connsiteY5" fmla="*/ 1325007 h 2096207"/>
                <a:gd name="connsiteX6" fmla="*/ 580702 w 1188911"/>
                <a:gd name="connsiteY6" fmla="*/ 1356744 h 2096207"/>
                <a:gd name="connsiteX7" fmla="*/ 452047 w 1188911"/>
                <a:gd name="connsiteY7" fmla="*/ 2096207 h 2096207"/>
                <a:gd name="connsiteX8" fmla="*/ 0 w 1188911"/>
                <a:gd name="connsiteY8" fmla="*/ 2096207 h 2096207"/>
                <a:gd name="connsiteX9" fmla="*/ 868819 w 1188911"/>
                <a:gd name="connsiteY9" fmla="*/ 0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88911" h="2096207">
                  <a:moveTo>
                    <a:pt x="868819" y="0"/>
                  </a:moveTo>
                  <a:lnTo>
                    <a:pt x="1188911" y="320181"/>
                  </a:lnTo>
                  <a:cubicBezTo>
                    <a:pt x="1024782" y="496117"/>
                    <a:pt x="883620" y="693463"/>
                    <a:pt x="769970" y="907569"/>
                  </a:cubicBezTo>
                  <a:lnTo>
                    <a:pt x="717433" y="1018131"/>
                  </a:lnTo>
                  <a:lnTo>
                    <a:pt x="921044" y="1278809"/>
                  </a:lnTo>
                  <a:lnTo>
                    <a:pt x="592442" y="1325007"/>
                  </a:lnTo>
                  <a:lnTo>
                    <a:pt x="580702" y="1356744"/>
                  </a:lnTo>
                  <a:cubicBezTo>
                    <a:pt x="505757" y="1591125"/>
                    <a:pt x="461356" y="1839163"/>
                    <a:pt x="452047" y="2096207"/>
                  </a:cubicBezTo>
                  <a:lnTo>
                    <a:pt x="0" y="2096207"/>
                  </a:lnTo>
                  <a:cubicBezTo>
                    <a:pt x="24170" y="1286606"/>
                    <a:pt x="350141" y="551496"/>
                    <a:pt x="868819" y="0"/>
                  </a:cubicBezTo>
                  <a:close/>
                </a:path>
              </a:pathLst>
            </a:custGeom>
            <a:solidFill>
              <a:srgbClr val="1BB1EC">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53" name="Freeform 773">
              <a:extLst>
                <a:ext uri="{FF2B5EF4-FFF2-40B4-BE49-F238E27FC236}">
                  <a16:creationId xmlns:a16="http://schemas.microsoft.com/office/drawing/2014/main" id="{00000000-0008-0000-0000-0000F1020000}"/>
                </a:ext>
              </a:extLst>
            </xdr:cNvPr>
            <xdr:cNvSpPr>
              <a:spLocks noChangeArrowheads="1"/>
            </xdr:cNvSpPr>
          </xdr:nvSpPr>
          <xdr:spPr bwMode="auto">
            <a:xfrm>
              <a:off x="8870798" y="7428456"/>
              <a:ext cx="1235955" cy="2184439"/>
            </a:xfrm>
            <a:custGeom>
              <a:avLst/>
              <a:gdLst>
                <a:gd name="connsiteX0" fmla="*/ 0 w 1186033"/>
                <a:gd name="connsiteY0" fmla="*/ 0 h 2096207"/>
                <a:gd name="connsiteX1" fmla="*/ 451449 w 1186033"/>
                <a:gd name="connsiteY1" fmla="*/ 0 h 2096207"/>
                <a:gd name="connsiteX2" fmla="*/ 579119 w 1186033"/>
                <a:gd name="connsiteY2" fmla="*/ 739679 h 2096207"/>
                <a:gd name="connsiteX3" fmla="*/ 609367 w 1186033"/>
                <a:gd name="connsiteY3" fmla="*/ 821671 h 2096207"/>
                <a:gd name="connsiteX4" fmla="*/ 935447 w 1186033"/>
                <a:gd name="connsiteY4" fmla="*/ 861814 h 2096207"/>
                <a:gd name="connsiteX5" fmla="*/ 737910 w 1186033"/>
                <a:gd name="connsiteY5" fmla="*/ 1125574 h 2096207"/>
                <a:gd name="connsiteX6" fmla="*/ 768002 w 1186033"/>
                <a:gd name="connsiteY6" fmla="*/ 1189039 h 2096207"/>
                <a:gd name="connsiteX7" fmla="*/ 1186033 w 1186033"/>
                <a:gd name="connsiteY7" fmla="*/ 1776325 h 2096207"/>
                <a:gd name="connsiteX8" fmla="*/ 867017 w 1186033"/>
                <a:gd name="connsiteY8" fmla="*/ 2096207 h 2096207"/>
                <a:gd name="connsiteX9" fmla="*/ 0 w 1186033"/>
                <a:gd name="connsiteY9" fmla="*/ 0 h 209620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186033" h="2096207">
                  <a:moveTo>
                    <a:pt x="0" y="0"/>
                  </a:moveTo>
                  <a:lnTo>
                    <a:pt x="451449" y="0"/>
                  </a:lnTo>
                  <a:cubicBezTo>
                    <a:pt x="460256" y="257048"/>
                    <a:pt x="504384" y="505191"/>
                    <a:pt x="579119" y="739679"/>
                  </a:cubicBezTo>
                  <a:lnTo>
                    <a:pt x="609367" y="821671"/>
                  </a:lnTo>
                  <a:lnTo>
                    <a:pt x="935447" y="861814"/>
                  </a:lnTo>
                  <a:lnTo>
                    <a:pt x="737910" y="1125574"/>
                  </a:lnTo>
                  <a:lnTo>
                    <a:pt x="768002" y="1189039"/>
                  </a:lnTo>
                  <a:cubicBezTo>
                    <a:pt x="881451" y="1403208"/>
                    <a:pt x="1022366" y="1600553"/>
                    <a:pt x="1186033" y="1776325"/>
                  </a:cubicBezTo>
                  <a:lnTo>
                    <a:pt x="867017" y="2096207"/>
                  </a:lnTo>
                  <a:cubicBezTo>
                    <a:pt x="348373" y="1545227"/>
                    <a:pt x="23486" y="810803"/>
                    <a:pt x="0" y="0"/>
                  </a:cubicBezTo>
                  <a:close/>
                </a:path>
              </a:pathLst>
            </a:custGeom>
            <a:solidFill>
              <a:srgbClr val="27AC95">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grpSp>
        <xdr:nvGrpSpPr>
          <xdr:cNvPr id="699" name="Group 8">
            <a:extLst>
              <a:ext uri="{FF2B5EF4-FFF2-40B4-BE49-F238E27FC236}">
                <a16:creationId xmlns:a16="http://schemas.microsoft.com/office/drawing/2014/main" id="{00000000-0008-0000-0000-0000BB020000}"/>
              </a:ext>
            </a:extLst>
          </xdr:cNvPr>
          <xdr:cNvGrpSpPr/>
        </xdr:nvGrpSpPr>
        <xdr:grpSpPr>
          <a:xfrm>
            <a:off x="5822197" y="5147463"/>
            <a:ext cx="625822" cy="849436"/>
            <a:chOff x="11641219" y="10294926"/>
            <a:chExt cx="1251643" cy="1698871"/>
          </a:xfrm>
        </xdr:grpSpPr>
        <xdr:sp macro="" textlink="">
          <xdr:nvSpPr>
            <xdr:cNvPr id="733" name="Freeform 750">
              <a:extLst>
                <a:ext uri="{FF2B5EF4-FFF2-40B4-BE49-F238E27FC236}">
                  <a16:creationId xmlns:a16="http://schemas.microsoft.com/office/drawing/2014/main" id="{00000000-0008-0000-0000-0000DD020000}"/>
                </a:ext>
              </a:extLst>
            </xdr:cNvPr>
            <xdr:cNvSpPr>
              <a:spLocks noChangeArrowheads="1"/>
            </xdr:cNvSpPr>
          </xdr:nvSpPr>
          <xdr:spPr bwMode="auto">
            <a:xfrm>
              <a:off x="11782292" y="10294926"/>
              <a:ext cx="1110570" cy="1698871"/>
            </a:xfrm>
            <a:custGeom>
              <a:avLst/>
              <a:gdLst>
                <a:gd name="T0" fmla="*/ 795 w 1633"/>
                <a:gd name="T1" fmla="*/ 12 h 2497"/>
                <a:gd name="T2" fmla="*/ 795 w 1633"/>
                <a:gd name="T3" fmla="*/ 12 h 2497"/>
                <a:gd name="T4" fmla="*/ 9 w 1633"/>
                <a:gd name="T5" fmla="*/ 850 h 2497"/>
                <a:gd name="T6" fmla="*/ 9 w 1633"/>
                <a:gd name="T7" fmla="*/ 850 h 2497"/>
                <a:gd name="T8" fmla="*/ 858 w 1633"/>
                <a:gd name="T9" fmla="*/ 2496 h 2497"/>
                <a:gd name="T10" fmla="*/ 858 w 1633"/>
                <a:gd name="T11" fmla="*/ 2496 h 2497"/>
                <a:gd name="T12" fmla="*/ 1624 w 1633"/>
                <a:gd name="T13" fmla="*/ 809 h 2497"/>
                <a:gd name="T14" fmla="*/ 1624 w 1633"/>
                <a:gd name="T15" fmla="*/ 809 h 2497"/>
                <a:gd name="T16" fmla="*/ 795 w 1633"/>
                <a:gd name="T17" fmla="*/ 12 h 24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633" h="2497">
                  <a:moveTo>
                    <a:pt x="795" y="12"/>
                  </a:moveTo>
                  <a:lnTo>
                    <a:pt x="795" y="12"/>
                  </a:lnTo>
                  <a:cubicBezTo>
                    <a:pt x="367" y="22"/>
                    <a:pt x="0" y="506"/>
                    <a:pt x="9" y="850"/>
                  </a:cubicBezTo>
                  <a:lnTo>
                    <a:pt x="9" y="850"/>
                  </a:lnTo>
                  <a:cubicBezTo>
                    <a:pt x="17" y="1194"/>
                    <a:pt x="858" y="2496"/>
                    <a:pt x="858" y="2496"/>
                  </a:cubicBezTo>
                  <a:lnTo>
                    <a:pt x="858" y="2496"/>
                  </a:lnTo>
                  <a:cubicBezTo>
                    <a:pt x="1095" y="1899"/>
                    <a:pt x="1632" y="1147"/>
                    <a:pt x="1624" y="809"/>
                  </a:cubicBezTo>
                  <a:lnTo>
                    <a:pt x="1624" y="809"/>
                  </a:lnTo>
                  <a:cubicBezTo>
                    <a:pt x="1615" y="471"/>
                    <a:pt x="1224" y="0"/>
                    <a:pt x="795" y="12"/>
                  </a:cubicBezTo>
                </a:path>
              </a:pathLst>
            </a:custGeom>
            <a:solidFill>
              <a:srgbClr val="FFFFFF">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4" name="Freeform 751">
              <a:extLst>
                <a:ext uri="{FF2B5EF4-FFF2-40B4-BE49-F238E27FC236}">
                  <a16:creationId xmlns:a16="http://schemas.microsoft.com/office/drawing/2014/main" id="{00000000-0008-0000-0000-0000DE020000}"/>
                </a:ext>
              </a:extLst>
            </xdr:cNvPr>
            <xdr:cNvSpPr>
              <a:spLocks noChangeArrowheads="1"/>
            </xdr:cNvSpPr>
          </xdr:nvSpPr>
          <xdr:spPr bwMode="auto">
            <a:xfrm>
              <a:off x="11881341" y="10312935"/>
              <a:ext cx="909468" cy="1389711"/>
            </a:xfrm>
            <a:custGeom>
              <a:avLst/>
              <a:gdLst>
                <a:gd name="T0" fmla="*/ 650 w 1335"/>
                <a:gd name="T1" fmla="*/ 9 h 2040"/>
                <a:gd name="T2" fmla="*/ 650 w 1335"/>
                <a:gd name="T3" fmla="*/ 9 h 2040"/>
                <a:gd name="T4" fmla="*/ 7 w 1335"/>
                <a:gd name="T5" fmla="*/ 695 h 2040"/>
                <a:gd name="T6" fmla="*/ 7 w 1335"/>
                <a:gd name="T7" fmla="*/ 695 h 2040"/>
                <a:gd name="T8" fmla="*/ 701 w 1335"/>
                <a:gd name="T9" fmla="*/ 2039 h 2040"/>
                <a:gd name="T10" fmla="*/ 701 w 1335"/>
                <a:gd name="T11" fmla="*/ 2039 h 2040"/>
                <a:gd name="T12" fmla="*/ 1327 w 1335"/>
                <a:gd name="T13" fmla="*/ 661 h 2040"/>
                <a:gd name="T14" fmla="*/ 1327 w 1335"/>
                <a:gd name="T15" fmla="*/ 661 h 2040"/>
                <a:gd name="T16" fmla="*/ 650 w 1335"/>
                <a:gd name="T17" fmla="*/ 9 h 20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35" h="2040">
                  <a:moveTo>
                    <a:pt x="650" y="9"/>
                  </a:moveTo>
                  <a:lnTo>
                    <a:pt x="650" y="9"/>
                  </a:lnTo>
                  <a:cubicBezTo>
                    <a:pt x="299" y="18"/>
                    <a:pt x="0" y="413"/>
                    <a:pt x="7" y="695"/>
                  </a:cubicBezTo>
                  <a:lnTo>
                    <a:pt x="7" y="695"/>
                  </a:lnTo>
                  <a:cubicBezTo>
                    <a:pt x="14" y="975"/>
                    <a:pt x="701" y="2039"/>
                    <a:pt x="701" y="2039"/>
                  </a:cubicBezTo>
                  <a:lnTo>
                    <a:pt x="701" y="2039"/>
                  </a:lnTo>
                  <a:cubicBezTo>
                    <a:pt x="896" y="1552"/>
                    <a:pt x="1334" y="937"/>
                    <a:pt x="1327" y="661"/>
                  </a:cubicBezTo>
                  <a:lnTo>
                    <a:pt x="1327" y="661"/>
                  </a:lnTo>
                  <a:cubicBezTo>
                    <a:pt x="1320" y="385"/>
                    <a:pt x="1000" y="0"/>
                    <a:pt x="650" y="9"/>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5" name="Freeform 752">
              <a:extLst>
                <a:ext uri="{FF2B5EF4-FFF2-40B4-BE49-F238E27FC236}">
                  <a16:creationId xmlns:a16="http://schemas.microsoft.com/office/drawing/2014/main" id="{00000000-0008-0000-0000-0000DF020000}"/>
                </a:ext>
              </a:extLst>
            </xdr:cNvPr>
            <xdr:cNvSpPr>
              <a:spLocks noChangeArrowheads="1"/>
            </xdr:cNvSpPr>
          </xdr:nvSpPr>
          <xdr:spPr bwMode="auto">
            <a:xfrm>
              <a:off x="11983393" y="10312935"/>
              <a:ext cx="699359" cy="1068548"/>
            </a:xfrm>
            <a:custGeom>
              <a:avLst/>
              <a:gdLst>
                <a:gd name="T0" fmla="*/ 500 w 1029"/>
                <a:gd name="T1" fmla="*/ 6 h 1571"/>
                <a:gd name="T2" fmla="*/ 500 w 1029"/>
                <a:gd name="T3" fmla="*/ 6 h 1571"/>
                <a:gd name="T4" fmla="*/ 6 w 1029"/>
                <a:gd name="T5" fmla="*/ 534 h 1571"/>
                <a:gd name="T6" fmla="*/ 6 w 1029"/>
                <a:gd name="T7" fmla="*/ 534 h 1571"/>
                <a:gd name="T8" fmla="*/ 540 w 1029"/>
                <a:gd name="T9" fmla="*/ 1570 h 1571"/>
                <a:gd name="T10" fmla="*/ 540 w 1029"/>
                <a:gd name="T11" fmla="*/ 1570 h 1571"/>
                <a:gd name="T12" fmla="*/ 1022 w 1029"/>
                <a:gd name="T13" fmla="*/ 508 h 1571"/>
                <a:gd name="T14" fmla="*/ 1022 w 1029"/>
                <a:gd name="T15" fmla="*/ 508 h 1571"/>
                <a:gd name="T16" fmla="*/ 500 w 1029"/>
                <a:gd name="T17" fmla="*/ 6 h 15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029" h="1571">
                  <a:moveTo>
                    <a:pt x="500" y="6"/>
                  </a:moveTo>
                  <a:lnTo>
                    <a:pt x="500" y="6"/>
                  </a:lnTo>
                  <a:cubicBezTo>
                    <a:pt x="230" y="13"/>
                    <a:pt x="0" y="318"/>
                    <a:pt x="6" y="534"/>
                  </a:cubicBezTo>
                  <a:lnTo>
                    <a:pt x="6" y="534"/>
                  </a:lnTo>
                  <a:cubicBezTo>
                    <a:pt x="11" y="751"/>
                    <a:pt x="540" y="1570"/>
                    <a:pt x="540" y="1570"/>
                  </a:cubicBezTo>
                  <a:lnTo>
                    <a:pt x="540" y="1570"/>
                  </a:lnTo>
                  <a:cubicBezTo>
                    <a:pt x="690" y="1195"/>
                    <a:pt x="1028" y="722"/>
                    <a:pt x="1022" y="508"/>
                  </a:cubicBezTo>
                  <a:lnTo>
                    <a:pt x="1022" y="508"/>
                  </a:lnTo>
                  <a:cubicBezTo>
                    <a:pt x="1017" y="296"/>
                    <a:pt x="771" y="0"/>
                    <a:pt x="500" y="6"/>
                  </a:cubicBezTo>
                </a:path>
              </a:pathLst>
            </a:custGeom>
            <a:solidFill>
              <a:srgbClr val="FFFFFF"/>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6" name="Freeform 753">
              <a:extLst>
                <a:ext uri="{FF2B5EF4-FFF2-40B4-BE49-F238E27FC236}">
                  <a16:creationId xmlns:a16="http://schemas.microsoft.com/office/drawing/2014/main" id="{00000000-0008-0000-0000-0000E0020000}"/>
                </a:ext>
              </a:extLst>
            </xdr:cNvPr>
            <xdr:cNvSpPr>
              <a:spLocks noChangeArrowheads="1"/>
            </xdr:cNvSpPr>
          </xdr:nvSpPr>
          <xdr:spPr bwMode="auto">
            <a:xfrm>
              <a:off x="11641219" y="10384974"/>
              <a:ext cx="777399" cy="1143585"/>
            </a:xfrm>
            <a:custGeom>
              <a:avLst/>
              <a:gdLst>
                <a:gd name="T0" fmla="*/ 677 w 1143"/>
                <a:gd name="T1" fmla="*/ 56 h 1678"/>
                <a:gd name="T2" fmla="*/ 677 w 1143"/>
                <a:gd name="T3" fmla="*/ 56 h 1678"/>
                <a:gd name="T4" fmla="*/ 45 w 1143"/>
                <a:gd name="T5" fmla="*/ 485 h 1678"/>
                <a:gd name="T6" fmla="*/ 45 w 1143"/>
                <a:gd name="T7" fmla="*/ 485 h 1678"/>
                <a:gd name="T8" fmla="*/ 357 w 1143"/>
                <a:gd name="T9" fmla="*/ 1677 h 1678"/>
                <a:gd name="T10" fmla="*/ 357 w 1143"/>
                <a:gd name="T11" fmla="*/ 1677 h 1678"/>
                <a:gd name="T12" fmla="*/ 1099 w 1143"/>
                <a:gd name="T13" fmla="*/ 694 h 1678"/>
                <a:gd name="T14" fmla="*/ 1099 w 1143"/>
                <a:gd name="T15" fmla="*/ 694 h 1678"/>
                <a:gd name="T16" fmla="*/ 677 w 1143"/>
                <a:gd name="T17" fmla="*/ 56 h 1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143" h="1678">
                  <a:moveTo>
                    <a:pt x="677" y="56"/>
                  </a:moveTo>
                  <a:lnTo>
                    <a:pt x="677" y="56"/>
                  </a:lnTo>
                  <a:cubicBezTo>
                    <a:pt x="398" y="0"/>
                    <a:pt x="89" y="261"/>
                    <a:pt x="45" y="485"/>
                  </a:cubicBezTo>
                  <a:lnTo>
                    <a:pt x="45" y="485"/>
                  </a:lnTo>
                  <a:cubicBezTo>
                    <a:pt x="0" y="710"/>
                    <a:pt x="357" y="1677"/>
                    <a:pt x="357" y="1677"/>
                  </a:cubicBezTo>
                  <a:lnTo>
                    <a:pt x="357" y="1677"/>
                  </a:lnTo>
                  <a:cubicBezTo>
                    <a:pt x="598" y="1325"/>
                    <a:pt x="1055" y="915"/>
                    <a:pt x="1099" y="694"/>
                  </a:cubicBezTo>
                  <a:lnTo>
                    <a:pt x="1099" y="694"/>
                  </a:lnTo>
                  <a:cubicBezTo>
                    <a:pt x="1142" y="474"/>
                    <a:pt x="957" y="111"/>
                    <a:pt x="677" y="56"/>
                  </a:cubicBezTo>
                </a:path>
              </a:pathLst>
            </a:custGeom>
            <a:solidFill>
              <a:srgbClr val="FFFFFF">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7" name="Freeform 754">
              <a:extLst>
                <a:ext uri="{FF2B5EF4-FFF2-40B4-BE49-F238E27FC236}">
                  <a16:creationId xmlns:a16="http://schemas.microsoft.com/office/drawing/2014/main" id="{00000000-0008-0000-0000-0000E1020000}"/>
                </a:ext>
              </a:extLst>
            </xdr:cNvPr>
            <xdr:cNvSpPr>
              <a:spLocks noChangeArrowheads="1"/>
            </xdr:cNvSpPr>
          </xdr:nvSpPr>
          <xdr:spPr bwMode="auto">
            <a:xfrm>
              <a:off x="11722260" y="10405983"/>
              <a:ext cx="636326" cy="933479"/>
            </a:xfrm>
            <a:custGeom>
              <a:avLst/>
              <a:gdLst>
                <a:gd name="T0" fmla="*/ 553 w 935"/>
                <a:gd name="T1" fmla="*/ 45 h 1371"/>
                <a:gd name="T2" fmla="*/ 553 w 935"/>
                <a:gd name="T3" fmla="*/ 45 h 1371"/>
                <a:gd name="T4" fmla="*/ 37 w 935"/>
                <a:gd name="T5" fmla="*/ 396 h 1371"/>
                <a:gd name="T6" fmla="*/ 37 w 935"/>
                <a:gd name="T7" fmla="*/ 396 h 1371"/>
                <a:gd name="T8" fmla="*/ 292 w 935"/>
                <a:gd name="T9" fmla="*/ 1370 h 1371"/>
                <a:gd name="T10" fmla="*/ 292 w 935"/>
                <a:gd name="T11" fmla="*/ 1370 h 1371"/>
                <a:gd name="T12" fmla="*/ 898 w 935"/>
                <a:gd name="T13" fmla="*/ 567 h 1371"/>
                <a:gd name="T14" fmla="*/ 898 w 935"/>
                <a:gd name="T15" fmla="*/ 567 h 1371"/>
                <a:gd name="T16" fmla="*/ 553 w 935"/>
                <a:gd name="T17" fmla="*/ 45 h 1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35" h="1371">
                  <a:moveTo>
                    <a:pt x="553" y="45"/>
                  </a:moveTo>
                  <a:lnTo>
                    <a:pt x="553" y="45"/>
                  </a:lnTo>
                  <a:cubicBezTo>
                    <a:pt x="325" y="0"/>
                    <a:pt x="73" y="212"/>
                    <a:pt x="37" y="396"/>
                  </a:cubicBezTo>
                  <a:lnTo>
                    <a:pt x="37" y="396"/>
                  </a:lnTo>
                  <a:cubicBezTo>
                    <a:pt x="0" y="579"/>
                    <a:pt x="292" y="1370"/>
                    <a:pt x="292" y="1370"/>
                  </a:cubicBezTo>
                  <a:lnTo>
                    <a:pt x="292" y="1370"/>
                  </a:lnTo>
                  <a:cubicBezTo>
                    <a:pt x="489" y="1082"/>
                    <a:pt x="862" y="747"/>
                    <a:pt x="898" y="567"/>
                  </a:cubicBezTo>
                  <a:lnTo>
                    <a:pt x="898" y="567"/>
                  </a:lnTo>
                  <a:cubicBezTo>
                    <a:pt x="934" y="386"/>
                    <a:pt x="782" y="90"/>
                    <a:pt x="553" y="45"/>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8" name="Freeform 755">
              <a:extLst>
                <a:ext uri="{FF2B5EF4-FFF2-40B4-BE49-F238E27FC236}">
                  <a16:creationId xmlns:a16="http://schemas.microsoft.com/office/drawing/2014/main" id="{00000000-0008-0000-0000-0000E2020000}"/>
                </a:ext>
              </a:extLst>
            </xdr:cNvPr>
            <xdr:cNvSpPr>
              <a:spLocks noChangeArrowheads="1"/>
            </xdr:cNvSpPr>
          </xdr:nvSpPr>
          <xdr:spPr bwMode="auto">
            <a:xfrm>
              <a:off x="11809305" y="10411986"/>
              <a:ext cx="489252" cy="717368"/>
            </a:xfrm>
            <a:custGeom>
              <a:avLst/>
              <a:gdLst>
                <a:gd name="T0" fmla="*/ 426 w 720"/>
                <a:gd name="T1" fmla="*/ 34 h 1056"/>
                <a:gd name="T2" fmla="*/ 426 w 720"/>
                <a:gd name="T3" fmla="*/ 34 h 1056"/>
                <a:gd name="T4" fmla="*/ 28 w 720"/>
                <a:gd name="T5" fmla="*/ 304 h 1056"/>
                <a:gd name="T6" fmla="*/ 28 w 720"/>
                <a:gd name="T7" fmla="*/ 304 h 1056"/>
                <a:gd name="T8" fmla="*/ 225 w 720"/>
                <a:gd name="T9" fmla="*/ 1055 h 1056"/>
                <a:gd name="T10" fmla="*/ 225 w 720"/>
                <a:gd name="T11" fmla="*/ 1055 h 1056"/>
                <a:gd name="T12" fmla="*/ 691 w 720"/>
                <a:gd name="T13" fmla="*/ 436 h 1056"/>
                <a:gd name="T14" fmla="*/ 691 w 720"/>
                <a:gd name="T15" fmla="*/ 436 h 1056"/>
                <a:gd name="T16" fmla="*/ 426 w 720"/>
                <a:gd name="T17" fmla="*/ 34 h 105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720" h="1056">
                  <a:moveTo>
                    <a:pt x="426" y="34"/>
                  </a:moveTo>
                  <a:lnTo>
                    <a:pt x="426" y="34"/>
                  </a:lnTo>
                  <a:cubicBezTo>
                    <a:pt x="250" y="0"/>
                    <a:pt x="56" y="163"/>
                    <a:pt x="28" y="304"/>
                  </a:cubicBezTo>
                  <a:lnTo>
                    <a:pt x="28" y="304"/>
                  </a:lnTo>
                  <a:cubicBezTo>
                    <a:pt x="0" y="446"/>
                    <a:pt x="225" y="1055"/>
                    <a:pt x="225" y="1055"/>
                  </a:cubicBezTo>
                  <a:lnTo>
                    <a:pt x="225" y="1055"/>
                  </a:lnTo>
                  <a:cubicBezTo>
                    <a:pt x="376" y="834"/>
                    <a:pt x="664" y="575"/>
                    <a:pt x="691" y="436"/>
                  </a:cubicBezTo>
                  <a:lnTo>
                    <a:pt x="691" y="436"/>
                  </a:lnTo>
                  <a:cubicBezTo>
                    <a:pt x="719" y="297"/>
                    <a:pt x="602" y="70"/>
                    <a:pt x="426" y="34"/>
                  </a:cubicBezTo>
                </a:path>
              </a:pathLst>
            </a:custGeom>
            <a:solidFill>
              <a:srgbClr val="FFFFFF"/>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9" name="Freeform 756">
              <a:extLst>
                <a:ext uri="{FF2B5EF4-FFF2-40B4-BE49-F238E27FC236}">
                  <a16:creationId xmlns:a16="http://schemas.microsoft.com/office/drawing/2014/main" id="{00000000-0008-0000-0000-0000E3020000}"/>
                </a:ext>
              </a:extLst>
            </xdr:cNvPr>
            <xdr:cNvSpPr>
              <a:spLocks noChangeArrowheads="1"/>
            </xdr:cNvSpPr>
          </xdr:nvSpPr>
          <xdr:spPr bwMode="auto">
            <a:xfrm>
              <a:off x="12028417" y="10327943"/>
              <a:ext cx="504259" cy="705363"/>
            </a:xfrm>
            <a:custGeom>
              <a:avLst/>
              <a:gdLst>
                <a:gd name="T0" fmla="*/ 233 w 742"/>
                <a:gd name="T1" fmla="*/ 72 h 1036"/>
                <a:gd name="T2" fmla="*/ 233 w 742"/>
                <a:gd name="T3" fmla="*/ 72 h 1036"/>
                <a:gd name="T4" fmla="*/ 58 w 742"/>
                <a:gd name="T5" fmla="*/ 525 h 1036"/>
                <a:gd name="T6" fmla="*/ 58 w 742"/>
                <a:gd name="T7" fmla="*/ 525 h 1036"/>
                <a:gd name="T8" fmla="*/ 651 w 742"/>
                <a:gd name="T9" fmla="*/ 1035 h 1036"/>
                <a:gd name="T10" fmla="*/ 651 w 742"/>
                <a:gd name="T11" fmla="*/ 1035 h 1036"/>
                <a:gd name="T12" fmla="*/ 684 w 742"/>
                <a:gd name="T13" fmla="*/ 253 h 1036"/>
                <a:gd name="T14" fmla="*/ 684 w 742"/>
                <a:gd name="T15" fmla="*/ 253 h 1036"/>
                <a:gd name="T16" fmla="*/ 233 w 742"/>
                <a:gd name="T17" fmla="*/ 72 h 1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742" h="1036">
                  <a:moveTo>
                    <a:pt x="233" y="72"/>
                  </a:moveTo>
                  <a:lnTo>
                    <a:pt x="233" y="72"/>
                  </a:lnTo>
                  <a:cubicBezTo>
                    <a:pt x="67" y="144"/>
                    <a:pt x="0" y="392"/>
                    <a:pt x="58" y="525"/>
                  </a:cubicBezTo>
                  <a:lnTo>
                    <a:pt x="58" y="525"/>
                  </a:lnTo>
                  <a:cubicBezTo>
                    <a:pt x="115" y="659"/>
                    <a:pt x="651" y="1035"/>
                    <a:pt x="651" y="1035"/>
                  </a:cubicBezTo>
                  <a:lnTo>
                    <a:pt x="651" y="1035"/>
                  </a:lnTo>
                  <a:cubicBezTo>
                    <a:pt x="650" y="764"/>
                    <a:pt x="741" y="384"/>
                    <a:pt x="684" y="253"/>
                  </a:cubicBezTo>
                  <a:lnTo>
                    <a:pt x="684" y="253"/>
                  </a:lnTo>
                  <a:cubicBezTo>
                    <a:pt x="627" y="122"/>
                    <a:pt x="399" y="0"/>
                    <a:pt x="233" y="72"/>
                  </a:cubicBezTo>
                </a:path>
              </a:pathLst>
            </a:custGeom>
            <a:solidFill>
              <a:srgbClr val="FFFFFF">
                <a:lumMod val="7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0" name="Freeform 757">
              <a:extLst>
                <a:ext uri="{FF2B5EF4-FFF2-40B4-BE49-F238E27FC236}">
                  <a16:creationId xmlns:a16="http://schemas.microsoft.com/office/drawing/2014/main" id="{00000000-0008-0000-0000-0000E4020000}"/>
                </a:ext>
              </a:extLst>
            </xdr:cNvPr>
            <xdr:cNvSpPr>
              <a:spLocks noChangeArrowheads="1"/>
            </xdr:cNvSpPr>
          </xdr:nvSpPr>
          <xdr:spPr bwMode="auto">
            <a:xfrm>
              <a:off x="12061433" y="10345951"/>
              <a:ext cx="411211" cy="576295"/>
            </a:xfrm>
            <a:custGeom>
              <a:avLst/>
              <a:gdLst>
                <a:gd name="T0" fmla="*/ 190 w 606"/>
                <a:gd name="T1" fmla="*/ 59 h 846"/>
                <a:gd name="T2" fmla="*/ 190 w 606"/>
                <a:gd name="T3" fmla="*/ 59 h 846"/>
                <a:gd name="T4" fmla="*/ 47 w 606"/>
                <a:gd name="T5" fmla="*/ 429 h 846"/>
                <a:gd name="T6" fmla="*/ 47 w 606"/>
                <a:gd name="T7" fmla="*/ 429 h 846"/>
                <a:gd name="T8" fmla="*/ 532 w 606"/>
                <a:gd name="T9" fmla="*/ 845 h 846"/>
                <a:gd name="T10" fmla="*/ 532 w 606"/>
                <a:gd name="T11" fmla="*/ 845 h 846"/>
                <a:gd name="T12" fmla="*/ 559 w 606"/>
                <a:gd name="T13" fmla="*/ 207 h 846"/>
                <a:gd name="T14" fmla="*/ 559 w 606"/>
                <a:gd name="T15" fmla="*/ 207 h 846"/>
                <a:gd name="T16" fmla="*/ 190 w 606"/>
                <a:gd name="T17" fmla="*/ 59 h 8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06" h="846">
                  <a:moveTo>
                    <a:pt x="190" y="59"/>
                  </a:moveTo>
                  <a:lnTo>
                    <a:pt x="190" y="59"/>
                  </a:lnTo>
                  <a:cubicBezTo>
                    <a:pt x="54" y="118"/>
                    <a:pt x="0" y="320"/>
                    <a:pt x="47" y="429"/>
                  </a:cubicBezTo>
                  <a:lnTo>
                    <a:pt x="47" y="429"/>
                  </a:lnTo>
                  <a:cubicBezTo>
                    <a:pt x="94" y="538"/>
                    <a:pt x="532" y="845"/>
                    <a:pt x="532" y="845"/>
                  </a:cubicBezTo>
                  <a:lnTo>
                    <a:pt x="532" y="845"/>
                  </a:lnTo>
                  <a:cubicBezTo>
                    <a:pt x="531" y="624"/>
                    <a:pt x="605" y="314"/>
                    <a:pt x="559" y="207"/>
                  </a:cubicBezTo>
                  <a:lnTo>
                    <a:pt x="559" y="207"/>
                  </a:lnTo>
                  <a:cubicBezTo>
                    <a:pt x="512" y="99"/>
                    <a:pt x="326" y="0"/>
                    <a:pt x="190" y="59"/>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41" name="Freeform 758">
              <a:extLst>
                <a:ext uri="{FF2B5EF4-FFF2-40B4-BE49-F238E27FC236}">
                  <a16:creationId xmlns:a16="http://schemas.microsoft.com/office/drawing/2014/main" id="{00000000-0008-0000-0000-0000E5020000}"/>
                </a:ext>
              </a:extLst>
            </xdr:cNvPr>
            <xdr:cNvSpPr>
              <a:spLocks noChangeArrowheads="1"/>
            </xdr:cNvSpPr>
          </xdr:nvSpPr>
          <xdr:spPr bwMode="auto">
            <a:xfrm>
              <a:off x="12091450" y="10351954"/>
              <a:ext cx="318163" cy="444228"/>
            </a:xfrm>
            <a:custGeom>
              <a:avLst/>
              <a:gdLst>
                <a:gd name="T0" fmla="*/ 146 w 468"/>
                <a:gd name="T1" fmla="*/ 46 h 653"/>
                <a:gd name="T2" fmla="*/ 146 w 468"/>
                <a:gd name="T3" fmla="*/ 46 h 653"/>
                <a:gd name="T4" fmla="*/ 36 w 468"/>
                <a:gd name="T5" fmla="*/ 331 h 653"/>
                <a:gd name="T6" fmla="*/ 36 w 468"/>
                <a:gd name="T7" fmla="*/ 331 h 653"/>
                <a:gd name="T8" fmla="*/ 410 w 468"/>
                <a:gd name="T9" fmla="*/ 652 h 653"/>
                <a:gd name="T10" fmla="*/ 410 w 468"/>
                <a:gd name="T11" fmla="*/ 652 h 653"/>
                <a:gd name="T12" fmla="*/ 431 w 468"/>
                <a:gd name="T13" fmla="*/ 160 h 653"/>
                <a:gd name="T14" fmla="*/ 431 w 468"/>
                <a:gd name="T15" fmla="*/ 160 h 653"/>
                <a:gd name="T16" fmla="*/ 146 w 468"/>
                <a:gd name="T17" fmla="*/ 46 h 6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68" h="653">
                  <a:moveTo>
                    <a:pt x="146" y="46"/>
                  </a:moveTo>
                  <a:lnTo>
                    <a:pt x="146" y="46"/>
                  </a:lnTo>
                  <a:cubicBezTo>
                    <a:pt x="42" y="91"/>
                    <a:pt x="0" y="247"/>
                    <a:pt x="36" y="331"/>
                  </a:cubicBezTo>
                  <a:lnTo>
                    <a:pt x="36" y="331"/>
                  </a:lnTo>
                  <a:cubicBezTo>
                    <a:pt x="73" y="415"/>
                    <a:pt x="410" y="652"/>
                    <a:pt x="410" y="652"/>
                  </a:cubicBezTo>
                  <a:lnTo>
                    <a:pt x="410" y="652"/>
                  </a:lnTo>
                  <a:cubicBezTo>
                    <a:pt x="409" y="481"/>
                    <a:pt x="467" y="242"/>
                    <a:pt x="431" y="160"/>
                  </a:cubicBezTo>
                  <a:lnTo>
                    <a:pt x="431" y="160"/>
                  </a:lnTo>
                  <a:cubicBezTo>
                    <a:pt x="395" y="77"/>
                    <a:pt x="252" y="0"/>
                    <a:pt x="146" y="46"/>
                  </a:cubicBezTo>
                </a:path>
              </a:pathLst>
            </a:custGeom>
            <a:solidFill>
              <a:srgbClr val="FFFFFF"/>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grpSp>
        <xdr:nvGrpSpPr>
          <xdr:cNvPr id="700" name="Group 9">
            <a:extLst>
              <a:ext uri="{FF2B5EF4-FFF2-40B4-BE49-F238E27FC236}">
                <a16:creationId xmlns:a16="http://schemas.microsoft.com/office/drawing/2014/main" id="{00000000-0008-0000-0000-0000BC020000}"/>
              </a:ext>
            </a:extLst>
          </xdr:cNvPr>
          <xdr:cNvGrpSpPr/>
        </xdr:nvGrpSpPr>
        <xdr:grpSpPr>
          <a:xfrm>
            <a:off x="5320940" y="2770244"/>
            <a:ext cx="1566464" cy="2454919"/>
            <a:chOff x="10638704" y="5540488"/>
            <a:chExt cx="3132927" cy="4909838"/>
          </a:xfrm>
        </xdr:grpSpPr>
        <xdr:sp macro="" textlink="">
          <xdr:nvSpPr>
            <xdr:cNvPr id="725" name="Freeform 781">
              <a:extLst>
                <a:ext uri="{FF2B5EF4-FFF2-40B4-BE49-F238E27FC236}">
                  <a16:creationId xmlns:a16="http://schemas.microsoft.com/office/drawing/2014/main" id="{00000000-0008-0000-0000-0000D5020000}"/>
                </a:ext>
              </a:extLst>
            </xdr:cNvPr>
            <xdr:cNvSpPr>
              <a:spLocks noChangeArrowheads="1"/>
            </xdr:cNvSpPr>
          </xdr:nvSpPr>
          <xdr:spPr bwMode="auto">
            <a:xfrm>
              <a:off x="10638704" y="5540488"/>
              <a:ext cx="3132927" cy="3941546"/>
            </a:xfrm>
            <a:custGeom>
              <a:avLst/>
              <a:gdLst>
                <a:gd name="connsiteX0" fmla="*/ 1502865 w 3006383"/>
                <a:gd name="connsiteY0" fmla="*/ 0 h 3782342"/>
                <a:gd name="connsiteX1" fmla="*/ 3006383 w 3006383"/>
                <a:gd name="connsiteY1" fmla="*/ 1502881 h 3782342"/>
                <a:gd name="connsiteX2" fmla="*/ 3005555 w 3006383"/>
                <a:gd name="connsiteY2" fmla="*/ 1503934 h 3782342"/>
                <a:gd name="connsiteX3" fmla="*/ 2998135 w 3006383"/>
                <a:gd name="connsiteY3" fmla="*/ 1625546 h 3782342"/>
                <a:gd name="connsiteX4" fmla="*/ 2222674 w 3006383"/>
                <a:gd name="connsiteY4" fmla="*/ 3607440 h 3782342"/>
                <a:gd name="connsiteX5" fmla="*/ 864519 w 3006383"/>
                <a:gd name="connsiteY5" fmla="*/ 3536900 h 3782342"/>
                <a:gd name="connsiteX6" fmla="*/ 1 w 3006383"/>
                <a:gd name="connsiteY6" fmla="*/ 1503664 h 3782342"/>
                <a:gd name="connsiteX7" fmla="*/ 170 w 3006383"/>
                <a:gd name="connsiteY7" fmla="*/ 1503041 h 3782342"/>
                <a:gd name="connsiteX8" fmla="*/ 0 w 3006383"/>
                <a:gd name="connsiteY8" fmla="*/ 1502881 h 3782342"/>
                <a:gd name="connsiteX9" fmla="*/ 1502865 w 3006383"/>
                <a:gd name="connsiteY9" fmla="*/ 0 h 37823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3006383" h="3782342">
                  <a:moveTo>
                    <a:pt x="1502865" y="0"/>
                  </a:moveTo>
                  <a:cubicBezTo>
                    <a:pt x="2333000" y="0"/>
                    <a:pt x="3006383" y="672445"/>
                    <a:pt x="3006383" y="1502881"/>
                  </a:cubicBezTo>
                  <a:lnTo>
                    <a:pt x="3005555" y="1503934"/>
                  </a:lnTo>
                  <a:lnTo>
                    <a:pt x="2998135" y="1625546"/>
                  </a:lnTo>
                  <a:cubicBezTo>
                    <a:pt x="2925229" y="2229562"/>
                    <a:pt x="2338370" y="2761211"/>
                    <a:pt x="2222674" y="3607440"/>
                  </a:cubicBezTo>
                  <a:cubicBezTo>
                    <a:pt x="1360115" y="3811221"/>
                    <a:pt x="1400598" y="3893517"/>
                    <a:pt x="864519" y="3536900"/>
                  </a:cubicBezTo>
                  <a:cubicBezTo>
                    <a:pt x="617700" y="2555878"/>
                    <a:pt x="164547" y="2441578"/>
                    <a:pt x="1" y="1503664"/>
                  </a:cubicBezTo>
                  <a:lnTo>
                    <a:pt x="170" y="1503041"/>
                  </a:lnTo>
                  <a:lnTo>
                    <a:pt x="0" y="1502881"/>
                  </a:lnTo>
                  <a:cubicBezTo>
                    <a:pt x="0" y="672445"/>
                    <a:pt x="672730" y="0"/>
                    <a:pt x="1502865" y="0"/>
                  </a:cubicBezTo>
                  <a:close/>
                </a:path>
              </a:pathLst>
            </a:custGeom>
            <a:solidFill>
              <a:srgbClr val="FFFFFF">
                <a:lumMod val="8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26" name="Freeform 780">
              <a:extLst>
                <a:ext uri="{FF2B5EF4-FFF2-40B4-BE49-F238E27FC236}">
                  <a16:creationId xmlns:a16="http://schemas.microsoft.com/office/drawing/2014/main" id="{00000000-0008-0000-0000-0000D6020000}"/>
                </a:ext>
              </a:extLst>
            </xdr:cNvPr>
            <xdr:cNvSpPr>
              <a:spLocks noChangeArrowheads="1"/>
            </xdr:cNvSpPr>
          </xdr:nvSpPr>
          <xdr:spPr bwMode="auto">
            <a:xfrm>
              <a:off x="11443116" y="9103314"/>
              <a:ext cx="1614148" cy="1347012"/>
            </a:xfrm>
            <a:custGeom>
              <a:avLst/>
              <a:gdLst>
                <a:gd name="connsiteX0" fmla="*/ 0 w 1548950"/>
                <a:gd name="connsiteY0" fmla="*/ 0 h 1292604"/>
                <a:gd name="connsiteX1" fmla="*/ 1548950 w 1548950"/>
                <a:gd name="connsiteY1" fmla="*/ 0 h 1292604"/>
                <a:gd name="connsiteX2" fmla="*/ 1548950 w 1548950"/>
                <a:gd name="connsiteY2" fmla="*/ 752362 h 1292604"/>
                <a:gd name="connsiteX3" fmla="*/ 1290247 w 1548950"/>
                <a:gd name="connsiteY3" fmla="*/ 1010334 h 1292604"/>
                <a:gd name="connsiteX4" fmla="*/ 1289721 w 1548950"/>
                <a:gd name="connsiteY4" fmla="*/ 1010334 h 1292604"/>
                <a:gd name="connsiteX5" fmla="*/ 1289721 w 1548950"/>
                <a:gd name="connsiteY5" fmla="*/ 1034638 h 1292604"/>
                <a:gd name="connsiteX6" fmla="*/ 1083177 w 1548950"/>
                <a:gd name="connsiteY6" fmla="*/ 1292604 h 1292604"/>
                <a:gd name="connsiteX7" fmla="*/ 462891 w 1548950"/>
                <a:gd name="connsiteY7" fmla="*/ 1292604 h 1292604"/>
                <a:gd name="connsiteX8" fmla="*/ 256347 w 1548950"/>
                <a:gd name="connsiteY8" fmla="*/ 1034638 h 1292604"/>
                <a:gd name="connsiteX9" fmla="*/ 256347 w 1548950"/>
                <a:gd name="connsiteY9" fmla="*/ 1010098 h 1292604"/>
                <a:gd name="connsiteX10" fmla="*/ 206510 w 1548950"/>
                <a:gd name="connsiteY10" fmla="*/ 1005116 h 1292604"/>
                <a:gd name="connsiteX11" fmla="*/ 0 w 1548950"/>
                <a:gd name="connsiteY11" fmla="*/ 752362 h 129260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548950" h="1292604">
                  <a:moveTo>
                    <a:pt x="0" y="0"/>
                  </a:moveTo>
                  <a:lnTo>
                    <a:pt x="1548950" y="0"/>
                  </a:lnTo>
                  <a:lnTo>
                    <a:pt x="1548950" y="752362"/>
                  </a:lnTo>
                  <a:cubicBezTo>
                    <a:pt x="1548950" y="895390"/>
                    <a:pt x="1433317" y="1010334"/>
                    <a:pt x="1290247" y="1010334"/>
                  </a:cubicBezTo>
                  <a:lnTo>
                    <a:pt x="1289721" y="1010334"/>
                  </a:lnTo>
                  <a:lnTo>
                    <a:pt x="1289721" y="1034638"/>
                  </a:lnTo>
                  <a:cubicBezTo>
                    <a:pt x="1289721" y="1177009"/>
                    <a:pt x="1197561" y="1292604"/>
                    <a:pt x="1083177" y="1292604"/>
                  </a:cubicBezTo>
                  <a:lnTo>
                    <a:pt x="462891" y="1292604"/>
                  </a:lnTo>
                  <a:cubicBezTo>
                    <a:pt x="348508" y="1292604"/>
                    <a:pt x="256347" y="1177009"/>
                    <a:pt x="256347" y="1034638"/>
                  </a:cubicBezTo>
                  <a:lnTo>
                    <a:pt x="256347" y="1010098"/>
                  </a:lnTo>
                  <a:lnTo>
                    <a:pt x="206510" y="1005116"/>
                  </a:lnTo>
                  <a:cubicBezTo>
                    <a:pt x="88531" y="981159"/>
                    <a:pt x="0" y="877512"/>
                    <a:pt x="0" y="752362"/>
                  </a:cubicBezTo>
                  <a:close/>
                </a:path>
              </a:pathLst>
            </a:custGeom>
            <a:solidFill>
              <a:srgbClr val="FFFFFF">
                <a:lumMod val="6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nvGrpSpPr>
            <xdr:cNvPr id="727" name="Group 1">
              <a:extLst>
                <a:ext uri="{FF2B5EF4-FFF2-40B4-BE49-F238E27FC236}">
                  <a16:creationId xmlns:a16="http://schemas.microsoft.com/office/drawing/2014/main" id="{00000000-0008-0000-0000-0000D7020000}"/>
                </a:ext>
              </a:extLst>
            </xdr:cNvPr>
            <xdr:cNvGrpSpPr/>
          </xdr:nvGrpSpPr>
          <xdr:grpSpPr>
            <a:xfrm>
              <a:off x="11497152" y="7404444"/>
              <a:ext cx="1524782" cy="1791919"/>
              <a:chOff x="11771182" y="6757191"/>
              <a:chExt cx="1463193" cy="1719541"/>
            </a:xfrm>
          </xdr:grpSpPr>
          <xdr:sp macro="" textlink="">
            <xdr:nvSpPr>
              <xdr:cNvPr id="730" name="Freeform 761">
                <a:extLst>
                  <a:ext uri="{FF2B5EF4-FFF2-40B4-BE49-F238E27FC236}">
                    <a16:creationId xmlns:a16="http://schemas.microsoft.com/office/drawing/2014/main" id="{00000000-0008-0000-0000-0000DA020000}"/>
                  </a:ext>
                </a:extLst>
              </xdr:cNvPr>
              <xdr:cNvSpPr>
                <a:spLocks noChangeArrowheads="1"/>
              </xdr:cNvSpPr>
            </xdr:nvSpPr>
            <xdr:spPr bwMode="auto">
              <a:xfrm>
                <a:off x="11771182" y="6757191"/>
                <a:ext cx="460848" cy="1719541"/>
              </a:xfrm>
              <a:custGeom>
                <a:avLst/>
                <a:gdLst>
                  <a:gd name="T0" fmla="*/ 0 w 705"/>
                  <a:gd name="T1" fmla="*/ 0 h 2633"/>
                  <a:gd name="T2" fmla="*/ 0 w 705"/>
                  <a:gd name="T3" fmla="*/ 0 h 2633"/>
                  <a:gd name="T4" fmla="*/ 569 w 705"/>
                  <a:gd name="T5" fmla="*/ 1373 h 2633"/>
                  <a:gd name="T6" fmla="*/ 569 w 705"/>
                  <a:gd name="T7" fmla="*/ 1373 h 2633"/>
                  <a:gd name="T8" fmla="*/ 704 w 705"/>
                  <a:gd name="T9" fmla="*/ 2632 h 2633"/>
                </a:gdLst>
                <a:ahLst/>
                <a:cxnLst>
                  <a:cxn ang="0">
                    <a:pos x="T0" y="T1"/>
                  </a:cxn>
                  <a:cxn ang="0">
                    <a:pos x="T2" y="T3"/>
                  </a:cxn>
                  <a:cxn ang="0">
                    <a:pos x="T4" y="T5"/>
                  </a:cxn>
                  <a:cxn ang="0">
                    <a:pos x="T6" y="T7"/>
                  </a:cxn>
                  <a:cxn ang="0">
                    <a:pos x="T8" y="T9"/>
                  </a:cxn>
                </a:cxnLst>
                <a:rect l="0" t="0" r="r" b="b"/>
                <a:pathLst>
                  <a:path w="705" h="2633">
                    <a:moveTo>
                      <a:pt x="0" y="0"/>
                    </a:moveTo>
                    <a:lnTo>
                      <a:pt x="0" y="0"/>
                    </a:lnTo>
                    <a:cubicBezTo>
                      <a:pt x="0" y="0"/>
                      <a:pt x="437" y="1002"/>
                      <a:pt x="569" y="1373"/>
                    </a:cubicBezTo>
                    <a:lnTo>
                      <a:pt x="569" y="1373"/>
                    </a:lnTo>
                    <a:cubicBezTo>
                      <a:pt x="700" y="1745"/>
                      <a:pt x="704" y="2632"/>
                      <a:pt x="704" y="2632"/>
                    </a:cubicBezTo>
                  </a:path>
                </a:pathLst>
              </a:custGeom>
              <a:noFill/>
              <a:ln w="50800" cap="flat">
                <a:solidFill>
                  <a:srgbClr val="403F41"/>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1" name="Freeform 762">
                <a:extLst>
                  <a:ext uri="{FF2B5EF4-FFF2-40B4-BE49-F238E27FC236}">
                    <a16:creationId xmlns:a16="http://schemas.microsoft.com/office/drawing/2014/main" id="{00000000-0008-0000-0000-0000DB020000}"/>
                  </a:ext>
                </a:extLst>
              </xdr:cNvPr>
              <xdr:cNvSpPr>
                <a:spLocks noChangeArrowheads="1"/>
              </xdr:cNvSpPr>
            </xdr:nvSpPr>
            <xdr:spPr bwMode="auto">
              <a:xfrm>
                <a:off x="12773527" y="6757191"/>
                <a:ext cx="460848" cy="1719541"/>
              </a:xfrm>
              <a:custGeom>
                <a:avLst/>
                <a:gdLst>
                  <a:gd name="T0" fmla="*/ 704 w 705"/>
                  <a:gd name="T1" fmla="*/ 0 h 2633"/>
                  <a:gd name="T2" fmla="*/ 704 w 705"/>
                  <a:gd name="T3" fmla="*/ 0 h 2633"/>
                  <a:gd name="T4" fmla="*/ 136 w 705"/>
                  <a:gd name="T5" fmla="*/ 1373 h 2633"/>
                  <a:gd name="T6" fmla="*/ 136 w 705"/>
                  <a:gd name="T7" fmla="*/ 1373 h 2633"/>
                  <a:gd name="T8" fmla="*/ 0 w 705"/>
                  <a:gd name="T9" fmla="*/ 2632 h 2633"/>
                </a:gdLst>
                <a:ahLst/>
                <a:cxnLst>
                  <a:cxn ang="0">
                    <a:pos x="T0" y="T1"/>
                  </a:cxn>
                  <a:cxn ang="0">
                    <a:pos x="T2" y="T3"/>
                  </a:cxn>
                  <a:cxn ang="0">
                    <a:pos x="T4" y="T5"/>
                  </a:cxn>
                  <a:cxn ang="0">
                    <a:pos x="T6" y="T7"/>
                  </a:cxn>
                  <a:cxn ang="0">
                    <a:pos x="T8" y="T9"/>
                  </a:cxn>
                </a:cxnLst>
                <a:rect l="0" t="0" r="r" b="b"/>
                <a:pathLst>
                  <a:path w="705" h="2633">
                    <a:moveTo>
                      <a:pt x="704" y="0"/>
                    </a:moveTo>
                    <a:lnTo>
                      <a:pt x="704" y="0"/>
                    </a:lnTo>
                    <a:cubicBezTo>
                      <a:pt x="704" y="0"/>
                      <a:pt x="268" y="1002"/>
                      <a:pt x="136" y="1373"/>
                    </a:cubicBezTo>
                    <a:lnTo>
                      <a:pt x="136" y="1373"/>
                    </a:lnTo>
                    <a:cubicBezTo>
                      <a:pt x="4" y="1745"/>
                      <a:pt x="0" y="2632"/>
                      <a:pt x="0" y="2632"/>
                    </a:cubicBezTo>
                  </a:path>
                </a:pathLst>
              </a:custGeom>
              <a:noFill/>
              <a:ln w="50800" cap="flat">
                <a:solidFill>
                  <a:srgbClr val="403F41"/>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32" name="Freeform 783">
                <a:extLst>
                  <a:ext uri="{FF2B5EF4-FFF2-40B4-BE49-F238E27FC236}">
                    <a16:creationId xmlns:a16="http://schemas.microsoft.com/office/drawing/2014/main" id="{00000000-0008-0000-0000-0000DC020000}"/>
                  </a:ext>
                </a:extLst>
              </xdr:cNvPr>
              <xdr:cNvSpPr>
                <a:spLocks noChangeArrowheads="1"/>
              </xdr:cNvSpPr>
            </xdr:nvSpPr>
            <xdr:spPr bwMode="auto">
              <a:xfrm>
                <a:off x="11903676" y="6797516"/>
                <a:ext cx="1200431" cy="393949"/>
              </a:xfrm>
              <a:custGeom>
                <a:avLst/>
                <a:gdLst>
                  <a:gd name="connsiteX0" fmla="*/ 1050199 w 1200431"/>
                  <a:gd name="connsiteY0" fmla="*/ 0 h 393949"/>
                  <a:gd name="connsiteX1" fmla="*/ 1200431 w 1200431"/>
                  <a:gd name="connsiteY1" fmla="*/ 197301 h 393949"/>
                  <a:gd name="connsiteX2" fmla="*/ 1050199 w 1200431"/>
                  <a:gd name="connsiteY2" fmla="*/ 393949 h 393949"/>
                  <a:gd name="connsiteX3" fmla="*/ 898654 w 1200431"/>
                  <a:gd name="connsiteY3" fmla="*/ 197301 h 393949"/>
                  <a:gd name="connsiteX4" fmla="*/ 1050199 w 1200431"/>
                  <a:gd name="connsiteY4" fmla="*/ 0 h 393949"/>
                  <a:gd name="connsiteX5" fmla="*/ 748878 w 1200431"/>
                  <a:gd name="connsiteY5" fmla="*/ 0 h 393949"/>
                  <a:gd name="connsiteX6" fmla="*/ 898003 w 1200431"/>
                  <a:gd name="connsiteY6" fmla="*/ 197301 h 393949"/>
                  <a:gd name="connsiteX7" fmla="*/ 748878 w 1200431"/>
                  <a:gd name="connsiteY7" fmla="*/ 393949 h 393949"/>
                  <a:gd name="connsiteX8" fmla="*/ 599103 w 1200431"/>
                  <a:gd name="connsiteY8" fmla="*/ 197301 h 393949"/>
                  <a:gd name="connsiteX9" fmla="*/ 748878 w 1200431"/>
                  <a:gd name="connsiteY9" fmla="*/ 0 h 393949"/>
                  <a:gd name="connsiteX10" fmla="*/ 449001 w 1200431"/>
                  <a:gd name="connsiteY10" fmla="*/ 0 h 393949"/>
                  <a:gd name="connsiteX11" fmla="*/ 598450 w 1200431"/>
                  <a:gd name="connsiteY11" fmla="*/ 197301 h 393949"/>
                  <a:gd name="connsiteX12" fmla="*/ 449001 w 1200431"/>
                  <a:gd name="connsiteY12" fmla="*/ 393949 h 393949"/>
                  <a:gd name="connsiteX13" fmla="*/ 299552 w 1200431"/>
                  <a:gd name="connsiteY13" fmla="*/ 197301 h 393949"/>
                  <a:gd name="connsiteX14" fmla="*/ 449001 w 1200431"/>
                  <a:gd name="connsiteY14" fmla="*/ 0 h 393949"/>
                  <a:gd name="connsiteX15" fmla="*/ 149124 w 1200431"/>
                  <a:gd name="connsiteY15" fmla="*/ 0 h 393949"/>
                  <a:gd name="connsiteX16" fmla="*/ 298900 w 1200431"/>
                  <a:gd name="connsiteY16" fmla="*/ 197301 h 393949"/>
                  <a:gd name="connsiteX17" fmla="*/ 149124 w 1200431"/>
                  <a:gd name="connsiteY17" fmla="*/ 393949 h 393949"/>
                  <a:gd name="connsiteX18" fmla="*/ 0 w 1200431"/>
                  <a:gd name="connsiteY18" fmla="*/ 197301 h 393949"/>
                  <a:gd name="connsiteX19" fmla="*/ 149124 w 1200431"/>
                  <a:gd name="connsiteY19" fmla="*/ 0 h 39394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1200431" h="393949">
                    <a:moveTo>
                      <a:pt x="1050199" y="0"/>
                    </a:moveTo>
                    <a:cubicBezTo>
                      <a:pt x="1132859" y="0"/>
                      <a:pt x="1200431" y="88198"/>
                      <a:pt x="1200431" y="197301"/>
                    </a:cubicBezTo>
                    <a:cubicBezTo>
                      <a:pt x="1200431" y="305751"/>
                      <a:pt x="1132859" y="393949"/>
                      <a:pt x="1050199" y="393949"/>
                    </a:cubicBezTo>
                    <a:cubicBezTo>
                      <a:pt x="966882" y="393949"/>
                      <a:pt x="898654" y="305751"/>
                      <a:pt x="898654" y="197301"/>
                    </a:cubicBezTo>
                    <a:cubicBezTo>
                      <a:pt x="898654" y="88198"/>
                      <a:pt x="966882" y="0"/>
                      <a:pt x="1050199" y="0"/>
                    </a:cubicBezTo>
                    <a:close/>
                    <a:moveTo>
                      <a:pt x="748878" y="0"/>
                    </a:moveTo>
                    <a:cubicBezTo>
                      <a:pt x="831581" y="0"/>
                      <a:pt x="898003" y="88198"/>
                      <a:pt x="898003" y="197301"/>
                    </a:cubicBezTo>
                    <a:cubicBezTo>
                      <a:pt x="898003" y="305751"/>
                      <a:pt x="831581" y="393949"/>
                      <a:pt x="748878" y="393949"/>
                    </a:cubicBezTo>
                    <a:cubicBezTo>
                      <a:pt x="666176" y="393949"/>
                      <a:pt x="599103" y="305751"/>
                      <a:pt x="599103" y="197301"/>
                    </a:cubicBezTo>
                    <a:cubicBezTo>
                      <a:pt x="599103" y="88198"/>
                      <a:pt x="666176" y="0"/>
                      <a:pt x="748878" y="0"/>
                    </a:cubicBezTo>
                    <a:close/>
                    <a:moveTo>
                      <a:pt x="449001" y="0"/>
                    </a:moveTo>
                    <a:cubicBezTo>
                      <a:pt x="531231" y="0"/>
                      <a:pt x="598450" y="88198"/>
                      <a:pt x="598450" y="197301"/>
                    </a:cubicBezTo>
                    <a:cubicBezTo>
                      <a:pt x="598450" y="305751"/>
                      <a:pt x="531231" y="393949"/>
                      <a:pt x="449001" y="393949"/>
                    </a:cubicBezTo>
                    <a:cubicBezTo>
                      <a:pt x="366772" y="393949"/>
                      <a:pt x="299552" y="305751"/>
                      <a:pt x="299552" y="197301"/>
                    </a:cubicBezTo>
                    <a:cubicBezTo>
                      <a:pt x="299552" y="88198"/>
                      <a:pt x="366772" y="0"/>
                      <a:pt x="449001" y="0"/>
                    </a:cubicBezTo>
                    <a:close/>
                    <a:moveTo>
                      <a:pt x="149124" y="0"/>
                    </a:moveTo>
                    <a:cubicBezTo>
                      <a:pt x="231826" y="0"/>
                      <a:pt x="298900" y="88198"/>
                      <a:pt x="298900" y="197301"/>
                    </a:cubicBezTo>
                    <a:cubicBezTo>
                      <a:pt x="298900" y="305751"/>
                      <a:pt x="231826" y="393949"/>
                      <a:pt x="149124" y="393949"/>
                    </a:cubicBezTo>
                    <a:cubicBezTo>
                      <a:pt x="66422" y="393949"/>
                      <a:pt x="0" y="305751"/>
                      <a:pt x="0" y="197301"/>
                    </a:cubicBezTo>
                    <a:cubicBezTo>
                      <a:pt x="0" y="88198"/>
                      <a:pt x="66422" y="0"/>
                      <a:pt x="149124" y="0"/>
                    </a:cubicBezTo>
                    <a:close/>
                  </a:path>
                </a:pathLst>
              </a:custGeom>
              <a:noFill/>
              <a:ln w="50800" cap="flat">
                <a:solidFill>
                  <a:srgbClr val="403F41"/>
                </a:solidFill>
                <a:round/>
                <a:headEnd/>
                <a:tailEn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sp macro="" textlink="">
          <xdr:nvSpPr>
            <xdr:cNvPr id="728" name="Freeform 769">
              <a:extLst>
                <a:ext uri="{FF2B5EF4-FFF2-40B4-BE49-F238E27FC236}">
                  <a16:creationId xmlns:a16="http://schemas.microsoft.com/office/drawing/2014/main" id="{00000000-0008-0000-0000-0000D8020000}"/>
                </a:ext>
              </a:extLst>
            </xdr:cNvPr>
            <xdr:cNvSpPr>
              <a:spLocks noChangeArrowheads="1"/>
            </xdr:cNvSpPr>
          </xdr:nvSpPr>
          <xdr:spPr bwMode="auto">
            <a:xfrm>
              <a:off x="11326058" y="5540490"/>
              <a:ext cx="2335197" cy="2653360"/>
            </a:xfrm>
            <a:custGeom>
              <a:avLst/>
              <a:gdLst>
                <a:gd name="T0" fmla="*/ 2521 w 3429"/>
                <a:gd name="T1" fmla="*/ 630 h 3897"/>
                <a:gd name="T2" fmla="*/ 2521 w 3429"/>
                <a:gd name="T3" fmla="*/ 630 h 3897"/>
                <a:gd name="T4" fmla="*/ 565 w 3429"/>
                <a:gd name="T5" fmla="*/ 420 h 3897"/>
                <a:gd name="T6" fmla="*/ 565 w 3429"/>
                <a:gd name="T7" fmla="*/ 420 h 3897"/>
                <a:gd name="T8" fmla="*/ 956 w 3429"/>
                <a:gd name="T9" fmla="*/ 1212 h 3897"/>
                <a:gd name="T10" fmla="*/ 956 w 3429"/>
                <a:gd name="T11" fmla="*/ 1212 h 3897"/>
                <a:gd name="T12" fmla="*/ 2718 w 3429"/>
                <a:gd name="T13" fmla="*/ 2194 h 3897"/>
                <a:gd name="T14" fmla="*/ 2718 w 3429"/>
                <a:gd name="T15" fmla="*/ 2194 h 3897"/>
                <a:gd name="T16" fmla="*/ 2866 w 3429"/>
                <a:gd name="T17" fmla="*/ 3717 h 3897"/>
                <a:gd name="T18" fmla="*/ 2866 w 3429"/>
                <a:gd name="T19" fmla="*/ 3717 h 3897"/>
                <a:gd name="T20" fmla="*/ 3368 w 3429"/>
                <a:gd name="T21" fmla="*/ 2387 h 3897"/>
                <a:gd name="T22" fmla="*/ 3368 w 3429"/>
                <a:gd name="T23" fmla="*/ 2387 h 3897"/>
                <a:gd name="T24" fmla="*/ 2521 w 3429"/>
                <a:gd name="T25" fmla="*/ 630 h 38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429" h="3897">
                  <a:moveTo>
                    <a:pt x="2521" y="630"/>
                  </a:moveTo>
                  <a:lnTo>
                    <a:pt x="2521" y="630"/>
                  </a:lnTo>
                  <a:cubicBezTo>
                    <a:pt x="2145" y="357"/>
                    <a:pt x="1132" y="0"/>
                    <a:pt x="565" y="420"/>
                  </a:cubicBezTo>
                  <a:lnTo>
                    <a:pt x="565" y="420"/>
                  </a:lnTo>
                  <a:cubicBezTo>
                    <a:pt x="0" y="837"/>
                    <a:pt x="549" y="1164"/>
                    <a:pt x="956" y="1212"/>
                  </a:cubicBezTo>
                  <a:lnTo>
                    <a:pt x="956" y="1212"/>
                  </a:lnTo>
                  <a:cubicBezTo>
                    <a:pt x="1537" y="1279"/>
                    <a:pt x="2414" y="1465"/>
                    <a:pt x="2718" y="2194"/>
                  </a:cubicBezTo>
                  <a:lnTo>
                    <a:pt x="2718" y="2194"/>
                  </a:lnTo>
                  <a:cubicBezTo>
                    <a:pt x="3125" y="3171"/>
                    <a:pt x="2790" y="3896"/>
                    <a:pt x="2866" y="3717"/>
                  </a:cubicBezTo>
                  <a:lnTo>
                    <a:pt x="2866" y="3717"/>
                  </a:lnTo>
                  <a:cubicBezTo>
                    <a:pt x="3078" y="3213"/>
                    <a:pt x="3308" y="2928"/>
                    <a:pt x="3368" y="2387"/>
                  </a:cubicBezTo>
                  <a:lnTo>
                    <a:pt x="3368" y="2387"/>
                  </a:lnTo>
                  <a:cubicBezTo>
                    <a:pt x="3428" y="1846"/>
                    <a:pt x="3043" y="1009"/>
                    <a:pt x="2521" y="630"/>
                  </a:cubicBezTo>
                </a:path>
              </a:pathLst>
            </a:custGeom>
            <a:solidFill>
              <a:srgbClr val="FFFFFF">
                <a:lumMod val="95000"/>
              </a:srgbClr>
            </a:solidFill>
            <a:ln>
              <a:noFill/>
            </a:ln>
            <a:effectLst/>
          </xdr:spPr>
          <xdr:txBody>
            <a:bodyPr wrap="square" anchor="ct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sp macro="" textlink="">
          <xdr:nvSpPr>
            <xdr:cNvPr id="729" name="Freeform 779">
              <a:extLst>
                <a:ext uri="{FF2B5EF4-FFF2-40B4-BE49-F238E27FC236}">
                  <a16:creationId xmlns:a16="http://schemas.microsoft.com/office/drawing/2014/main" id="{00000000-0008-0000-0000-0000D9020000}"/>
                </a:ext>
              </a:extLst>
            </xdr:cNvPr>
            <xdr:cNvSpPr>
              <a:spLocks noChangeArrowheads="1"/>
            </xdr:cNvSpPr>
          </xdr:nvSpPr>
          <xdr:spPr bwMode="auto">
            <a:xfrm>
              <a:off x="11380086" y="9235382"/>
              <a:ext cx="1734208" cy="608625"/>
            </a:xfrm>
            <a:custGeom>
              <a:avLst/>
              <a:gdLst>
                <a:gd name="connsiteX0" fmla="*/ 38809 w 1664161"/>
                <a:gd name="connsiteY0" fmla="*/ 443566 h 584042"/>
                <a:gd name="connsiteX1" fmla="*/ 1628884 w 1664161"/>
                <a:gd name="connsiteY1" fmla="*/ 443566 h 584042"/>
                <a:gd name="connsiteX2" fmla="*/ 1664161 w 1664161"/>
                <a:gd name="connsiteY2" fmla="*/ 481158 h 584042"/>
                <a:gd name="connsiteX3" fmla="*/ 1664161 w 1664161"/>
                <a:gd name="connsiteY3" fmla="*/ 546450 h 584042"/>
                <a:gd name="connsiteX4" fmla="*/ 1628884 w 1664161"/>
                <a:gd name="connsiteY4" fmla="*/ 584042 h 584042"/>
                <a:gd name="connsiteX5" fmla="*/ 38809 w 1664161"/>
                <a:gd name="connsiteY5" fmla="*/ 584042 h 584042"/>
                <a:gd name="connsiteX6" fmla="*/ 2879 w 1664161"/>
                <a:gd name="connsiteY6" fmla="*/ 546450 h 584042"/>
                <a:gd name="connsiteX7" fmla="*/ 2879 w 1664161"/>
                <a:gd name="connsiteY7" fmla="*/ 481158 h 584042"/>
                <a:gd name="connsiteX8" fmla="*/ 38809 w 1664161"/>
                <a:gd name="connsiteY8" fmla="*/ 443566 h 584042"/>
                <a:gd name="connsiteX9" fmla="*/ 35291 w 1664161"/>
                <a:gd name="connsiteY9" fmla="*/ 221785 h 584042"/>
                <a:gd name="connsiteX10" fmla="*/ 1625990 w 1664161"/>
                <a:gd name="connsiteY10" fmla="*/ 221785 h 584042"/>
                <a:gd name="connsiteX11" fmla="*/ 1661280 w 1664161"/>
                <a:gd name="connsiteY11" fmla="*/ 259377 h 584042"/>
                <a:gd name="connsiteX12" fmla="*/ 1661280 w 1664161"/>
                <a:gd name="connsiteY12" fmla="*/ 324668 h 584042"/>
                <a:gd name="connsiteX13" fmla="*/ 1625990 w 1664161"/>
                <a:gd name="connsiteY13" fmla="*/ 362259 h 584042"/>
                <a:gd name="connsiteX14" fmla="*/ 35291 w 1664161"/>
                <a:gd name="connsiteY14" fmla="*/ 362259 h 584042"/>
                <a:gd name="connsiteX15" fmla="*/ 0 w 1664161"/>
                <a:gd name="connsiteY15" fmla="*/ 324668 h 584042"/>
                <a:gd name="connsiteX16" fmla="*/ 0 w 1664161"/>
                <a:gd name="connsiteY16" fmla="*/ 259377 h 584042"/>
                <a:gd name="connsiteX17" fmla="*/ 35291 w 1664161"/>
                <a:gd name="connsiteY17" fmla="*/ 221785 h 584042"/>
                <a:gd name="connsiteX18" fmla="*/ 35291 w 1664161"/>
                <a:gd name="connsiteY18" fmla="*/ 0 h 584042"/>
                <a:gd name="connsiteX19" fmla="*/ 1625990 w 1664161"/>
                <a:gd name="connsiteY19" fmla="*/ 0 h 584042"/>
                <a:gd name="connsiteX20" fmla="*/ 1661280 w 1664161"/>
                <a:gd name="connsiteY20" fmla="*/ 37592 h 584042"/>
                <a:gd name="connsiteX21" fmla="*/ 1661280 w 1664161"/>
                <a:gd name="connsiteY21" fmla="*/ 102884 h 584042"/>
                <a:gd name="connsiteX22" fmla="*/ 1625990 w 1664161"/>
                <a:gd name="connsiteY22" fmla="*/ 140476 h 584042"/>
                <a:gd name="connsiteX23" fmla="*/ 35291 w 1664161"/>
                <a:gd name="connsiteY23" fmla="*/ 140476 h 584042"/>
                <a:gd name="connsiteX24" fmla="*/ 0 w 1664161"/>
                <a:gd name="connsiteY24" fmla="*/ 102884 h 584042"/>
                <a:gd name="connsiteX25" fmla="*/ 0 w 1664161"/>
                <a:gd name="connsiteY25" fmla="*/ 37592 h 584042"/>
                <a:gd name="connsiteX26" fmla="*/ 35291 w 1664161"/>
                <a:gd name="connsiteY26" fmla="*/ 0 h 58404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664161" h="584042">
                  <a:moveTo>
                    <a:pt x="38809" y="443566"/>
                  </a:moveTo>
                  <a:lnTo>
                    <a:pt x="1628884" y="443566"/>
                  </a:lnTo>
                  <a:cubicBezTo>
                    <a:pt x="1648482" y="443566"/>
                    <a:pt x="1664161" y="460713"/>
                    <a:pt x="1664161" y="481158"/>
                  </a:cubicBezTo>
                  <a:lnTo>
                    <a:pt x="1664161" y="546450"/>
                  </a:lnTo>
                  <a:cubicBezTo>
                    <a:pt x="1664161" y="567555"/>
                    <a:pt x="1648482" y="584042"/>
                    <a:pt x="1628884" y="584042"/>
                  </a:cubicBezTo>
                  <a:lnTo>
                    <a:pt x="38809" y="584042"/>
                  </a:lnTo>
                  <a:cubicBezTo>
                    <a:pt x="19211" y="584042"/>
                    <a:pt x="2879" y="567555"/>
                    <a:pt x="2879" y="546450"/>
                  </a:cubicBezTo>
                  <a:lnTo>
                    <a:pt x="2879" y="481158"/>
                  </a:lnTo>
                  <a:cubicBezTo>
                    <a:pt x="2879" y="460713"/>
                    <a:pt x="19211" y="443566"/>
                    <a:pt x="38809" y="443566"/>
                  </a:cubicBezTo>
                  <a:close/>
                  <a:moveTo>
                    <a:pt x="35291" y="221785"/>
                  </a:moveTo>
                  <a:lnTo>
                    <a:pt x="1625990" y="221785"/>
                  </a:lnTo>
                  <a:cubicBezTo>
                    <a:pt x="1645596" y="221785"/>
                    <a:pt x="1661280" y="238932"/>
                    <a:pt x="1661280" y="259377"/>
                  </a:cubicBezTo>
                  <a:lnTo>
                    <a:pt x="1661280" y="324668"/>
                  </a:lnTo>
                  <a:cubicBezTo>
                    <a:pt x="1661280" y="345772"/>
                    <a:pt x="1645596" y="362259"/>
                    <a:pt x="1625990" y="362259"/>
                  </a:cubicBezTo>
                  <a:lnTo>
                    <a:pt x="35291" y="362259"/>
                  </a:lnTo>
                  <a:cubicBezTo>
                    <a:pt x="15685" y="362259"/>
                    <a:pt x="0" y="345772"/>
                    <a:pt x="0" y="324668"/>
                  </a:cubicBezTo>
                  <a:lnTo>
                    <a:pt x="0" y="259377"/>
                  </a:lnTo>
                  <a:cubicBezTo>
                    <a:pt x="0" y="238932"/>
                    <a:pt x="15685" y="221785"/>
                    <a:pt x="35291" y="221785"/>
                  </a:cubicBezTo>
                  <a:close/>
                  <a:moveTo>
                    <a:pt x="35291" y="0"/>
                  </a:moveTo>
                  <a:lnTo>
                    <a:pt x="1625990" y="0"/>
                  </a:lnTo>
                  <a:cubicBezTo>
                    <a:pt x="1645596" y="0"/>
                    <a:pt x="1661280" y="17147"/>
                    <a:pt x="1661280" y="37592"/>
                  </a:cubicBezTo>
                  <a:lnTo>
                    <a:pt x="1661280" y="102884"/>
                  </a:lnTo>
                  <a:cubicBezTo>
                    <a:pt x="1661280" y="123989"/>
                    <a:pt x="1645596" y="140476"/>
                    <a:pt x="1625990" y="140476"/>
                  </a:cubicBezTo>
                  <a:lnTo>
                    <a:pt x="35291" y="140476"/>
                  </a:lnTo>
                  <a:cubicBezTo>
                    <a:pt x="15685" y="140476"/>
                    <a:pt x="0" y="123989"/>
                    <a:pt x="0" y="102884"/>
                  </a:cubicBezTo>
                  <a:lnTo>
                    <a:pt x="0" y="37592"/>
                  </a:lnTo>
                  <a:cubicBezTo>
                    <a:pt x="0" y="17147"/>
                    <a:pt x="15685" y="0"/>
                    <a:pt x="35291" y="0"/>
                  </a:cubicBezTo>
                  <a:close/>
                </a:path>
              </a:pathLst>
            </a:custGeom>
            <a:solidFill>
              <a:srgbClr val="FFFFFF">
                <a:lumMod val="75000"/>
              </a:srgbClr>
            </a:solidFill>
            <a:ln>
              <a:noFill/>
            </a:ln>
            <a:effectLst/>
          </xdr:spPr>
          <xdr:txBody>
            <a:bodyPr wrap="square" anchor="ctr">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defTabSz="914217">
                <a:defRPr/>
              </a:pPr>
              <a:endParaRPr lang="en-US" sz="3266">
                <a:solidFill>
                  <a:srgbClr val="272727"/>
                </a:solidFill>
                <a:latin typeface="Lato Light" panose="020F0502020204030203" pitchFamily="34" charset="0"/>
              </a:endParaRPr>
            </a:p>
          </xdr:txBody>
        </xdr:sp>
      </xdr:grpSp>
      <xdr:grpSp>
        <xdr:nvGrpSpPr>
          <xdr:cNvPr id="701" name="Group 7">
            <a:extLst>
              <a:ext uri="{FF2B5EF4-FFF2-40B4-BE49-F238E27FC236}">
                <a16:creationId xmlns:a16="http://schemas.microsoft.com/office/drawing/2014/main" id="{00000000-0008-0000-0000-0000BD020000}"/>
              </a:ext>
            </a:extLst>
          </xdr:cNvPr>
          <xdr:cNvGrpSpPr/>
        </xdr:nvGrpSpPr>
        <xdr:grpSpPr>
          <a:xfrm>
            <a:off x="3096105" y="4098785"/>
            <a:ext cx="1508490" cy="949344"/>
            <a:chOff x="6189035" y="8197565"/>
            <a:chExt cx="3016979" cy="1898687"/>
          </a:xfrm>
        </xdr:grpSpPr>
        <xdr:sp macro="" textlink="">
          <xdr:nvSpPr>
            <xdr:cNvPr id="722" name="TextBox 3">
              <a:extLst>
                <a:ext uri="{FF2B5EF4-FFF2-40B4-BE49-F238E27FC236}">
                  <a16:creationId xmlns:a16="http://schemas.microsoft.com/office/drawing/2014/main" id="{00000000-0008-0000-0000-0000D2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1</a:t>
              </a:r>
            </a:p>
          </xdr:txBody>
        </xdr:sp>
        <xdr:sp macro="" textlink="">
          <xdr:nvSpPr>
            <xdr:cNvPr id="723" name="TextBox 790">
              <a:hlinkClick xmlns:r="http://schemas.openxmlformats.org/officeDocument/2006/relationships" r:id="rId8"/>
              <a:extLst>
                <a:ext uri="{FF2B5EF4-FFF2-40B4-BE49-F238E27FC236}">
                  <a16:creationId xmlns:a16="http://schemas.microsoft.com/office/drawing/2014/main" id="{00000000-0008-0000-0000-0000D3020000}"/>
                </a:ext>
              </a:extLst>
            </xdr:cNvPr>
            <xdr:cNvSpPr txBox="1"/>
          </xdr:nvSpPr>
          <xdr:spPr>
            <a:xfrm>
              <a:off x="6189035" y="8928677"/>
              <a:ext cx="3016979" cy="1167575"/>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MANUAL</a:t>
              </a:r>
            </a:p>
          </xdr:txBody>
        </xdr:sp>
        <xdr:cxnSp macro="">
          <xdr:nvCxnSpPr>
            <xdr:cNvPr id="724" name="Straight Connector 6">
              <a:extLst>
                <a:ext uri="{FF2B5EF4-FFF2-40B4-BE49-F238E27FC236}">
                  <a16:creationId xmlns:a16="http://schemas.microsoft.com/office/drawing/2014/main" id="{00000000-0008-0000-0000-0000D4020000}"/>
                </a:ext>
              </a:extLst>
            </xdr:cNvPr>
            <xdr:cNvCxnSpPr/>
          </xdr:nvCxnSpPr>
          <xdr:spPr>
            <a:xfrm>
              <a:off x="6607763" y="8951980"/>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2" name="Group 794">
            <a:extLst>
              <a:ext uri="{FF2B5EF4-FFF2-40B4-BE49-F238E27FC236}">
                <a16:creationId xmlns:a16="http://schemas.microsoft.com/office/drawing/2014/main" id="{00000000-0008-0000-0000-0000BE020000}"/>
              </a:ext>
            </a:extLst>
          </xdr:cNvPr>
          <xdr:cNvGrpSpPr/>
        </xdr:nvGrpSpPr>
        <xdr:grpSpPr>
          <a:xfrm>
            <a:off x="2903531" y="2194718"/>
            <a:ext cx="1492445" cy="1052759"/>
            <a:chOff x="5948961" y="8197565"/>
            <a:chExt cx="2984890" cy="2105513"/>
          </a:xfrm>
        </xdr:grpSpPr>
        <xdr:sp macro="" textlink="">
          <xdr:nvSpPr>
            <xdr:cNvPr id="719" name="TextBox 795">
              <a:extLst>
                <a:ext uri="{FF2B5EF4-FFF2-40B4-BE49-F238E27FC236}">
                  <a16:creationId xmlns:a16="http://schemas.microsoft.com/office/drawing/2014/main" id="{00000000-0008-0000-0000-0000CF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2</a:t>
              </a:r>
            </a:p>
          </xdr:txBody>
        </xdr:sp>
        <xdr:sp macro="" textlink="">
          <xdr:nvSpPr>
            <xdr:cNvPr id="720" name="TextBox 797">
              <a:hlinkClick xmlns:r="http://schemas.openxmlformats.org/officeDocument/2006/relationships" r:id="rId9"/>
              <a:extLst>
                <a:ext uri="{FF2B5EF4-FFF2-40B4-BE49-F238E27FC236}">
                  <a16:creationId xmlns:a16="http://schemas.microsoft.com/office/drawing/2014/main" id="{00000000-0008-0000-0000-0000D0020000}"/>
                </a:ext>
              </a:extLst>
            </xdr:cNvPr>
            <xdr:cNvSpPr txBox="1"/>
          </xdr:nvSpPr>
          <xdr:spPr>
            <a:xfrm>
              <a:off x="5948961" y="9082531"/>
              <a:ext cx="2984890" cy="1220547"/>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MISIÓN Y VISIÓN</a:t>
              </a:r>
            </a:p>
          </xdr:txBody>
        </xdr:sp>
        <xdr:cxnSp macro="">
          <xdr:nvCxnSpPr>
            <xdr:cNvPr id="721" name="Straight Connector 798">
              <a:extLst>
                <a:ext uri="{FF2B5EF4-FFF2-40B4-BE49-F238E27FC236}">
                  <a16:creationId xmlns:a16="http://schemas.microsoft.com/office/drawing/2014/main" id="{00000000-0008-0000-0000-0000D1020000}"/>
                </a:ext>
              </a:extLst>
            </xdr:cNvPr>
            <xdr:cNvCxnSpPr/>
          </xdr:nvCxnSpPr>
          <xdr:spPr>
            <a:xfrm>
              <a:off x="6607764" y="8951980"/>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3" name="Group 799">
            <a:extLst>
              <a:ext uri="{FF2B5EF4-FFF2-40B4-BE49-F238E27FC236}">
                <a16:creationId xmlns:a16="http://schemas.microsoft.com/office/drawing/2014/main" id="{00000000-0008-0000-0000-0000BF020000}"/>
              </a:ext>
            </a:extLst>
          </xdr:cNvPr>
          <xdr:cNvGrpSpPr/>
        </xdr:nvGrpSpPr>
        <xdr:grpSpPr>
          <a:xfrm>
            <a:off x="4373754" y="731673"/>
            <a:ext cx="1492415" cy="860963"/>
            <a:chOff x="5987707" y="8197565"/>
            <a:chExt cx="2984829" cy="1721924"/>
          </a:xfrm>
        </xdr:grpSpPr>
        <xdr:sp macro="" textlink="">
          <xdr:nvSpPr>
            <xdr:cNvPr id="716" name="TextBox 800">
              <a:extLst>
                <a:ext uri="{FF2B5EF4-FFF2-40B4-BE49-F238E27FC236}">
                  <a16:creationId xmlns:a16="http://schemas.microsoft.com/office/drawing/2014/main" id="{00000000-0008-0000-0000-0000CC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3</a:t>
              </a:r>
            </a:p>
          </xdr:txBody>
        </xdr:sp>
        <xdr:sp macro="" textlink="">
          <xdr:nvSpPr>
            <xdr:cNvPr id="717" name="TextBox 802">
              <a:hlinkClick xmlns:r="http://schemas.openxmlformats.org/officeDocument/2006/relationships" r:id="rId10"/>
              <a:extLst>
                <a:ext uri="{FF2B5EF4-FFF2-40B4-BE49-F238E27FC236}">
                  <a16:creationId xmlns:a16="http://schemas.microsoft.com/office/drawing/2014/main" id="{00000000-0008-0000-0000-0000CD020000}"/>
                </a:ext>
              </a:extLst>
            </xdr:cNvPr>
            <xdr:cNvSpPr txBox="1"/>
          </xdr:nvSpPr>
          <xdr:spPr>
            <a:xfrm>
              <a:off x="5987707" y="9128496"/>
              <a:ext cx="2984829" cy="790993"/>
            </a:xfrm>
            <a:prstGeom prst="rect">
              <a:avLst/>
            </a:prstGeom>
            <a:noFill/>
          </xdr:spPr>
          <xdr:txBody>
            <a:bodyPr wrap="square" rtlCol="0" anchor="ctr" anchorCtr="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PLANEADOR</a:t>
              </a:r>
            </a:p>
          </xdr:txBody>
        </xdr:sp>
        <xdr:cxnSp macro="">
          <xdr:nvCxnSpPr>
            <xdr:cNvPr id="718" name="Straight Connector 803">
              <a:extLst>
                <a:ext uri="{FF2B5EF4-FFF2-40B4-BE49-F238E27FC236}">
                  <a16:creationId xmlns:a16="http://schemas.microsoft.com/office/drawing/2014/main" id="{00000000-0008-0000-0000-0000CE020000}"/>
                </a:ext>
              </a:extLst>
            </xdr:cNvPr>
            <xdr:cNvCxnSpPr/>
          </xdr:nvCxnSpPr>
          <xdr:spPr>
            <a:xfrm>
              <a:off x="6607764" y="8951979"/>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4" name="Group 804">
            <a:extLst>
              <a:ext uri="{FF2B5EF4-FFF2-40B4-BE49-F238E27FC236}">
                <a16:creationId xmlns:a16="http://schemas.microsoft.com/office/drawing/2014/main" id="{00000000-0008-0000-0000-0000C0020000}"/>
              </a:ext>
            </a:extLst>
          </xdr:cNvPr>
          <xdr:cNvGrpSpPr/>
        </xdr:nvGrpSpPr>
        <xdr:grpSpPr>
          <a:xfrm>
            <a:off x="6171946" y="731679"/>
            <a:ext cx="1932848" cy="1102398"/>
            <a:chOff x="5654799" y="8197565"/>
            <a:chExt cx="3865695" cy="2204791"/>
          </a:xfrm>
        </xdr:grpSpPr>
        <xdr:sp macro="" textlink="">
          <xdr:nvSpPr>
            <xdr:cNvPr id="713" name="TextBox 805">
              <a:extLst>
                <a:ext uri="{FF2B5EF4-FFF2-40B4-BE49-F238E27FC236}">
                  <a16:creationId xmlns:a16="http://schemas.microsoft.com/office/drawing/2014/main" id="{00000000-0008-0000-0000-0000C9020000}"/>
                </a:ext>
              </a:extLst>
            </xdr:cNvPr>
            <xdr:cNvSpPr txBox="1"/>
          </xdr:nvSpPr>
          <xdr:spPr>
            <a:xfrm>
              <a:off x="7352415"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4</a:t>
              </a:r>
            </a:p>
          </xdr:txBody>
        </xdr:sp>
        <xdr:sp macro="" textlink="">
          <xdr:nvSpPr>
            <xdr:cNvPr id="714" name="TextBox 807">
              <a:hlinkClick xmlns:r="http://schemas.openxmlformats.org/officeDocument/2006/relationships" r:id="rId11"/>
              <a:extLst>
                <a:ext uri="{FF2B5EF4-FFF2-40B4-BE49-F238E27FC236}">
                  <a16:creationId xmlns:a16="http://schemas.microsoft.com/office/drawing/2014/main" id="{00000000-0008-0000-0000-0000CA020000}"/>
                </a:ext>
              </a:extLst>
            </xdr:cNvPr>
            <xdr:cNvSpPr txBox="1"/>
          </xdr:nvSpPr>
          <xdr:spPr>
            <a:xfrm>
              <a:off x="5654799" y="9045167"/>
              <a:ext cx="3865695" cy="1357189"/>
            </a:xfrm>
            <a:prstGeom prst="rect">
              <a:avLst/>
            </a:prstGeom>
            <a:noFill/>
          </xdr:spPr>
          <xdr:txBody>
            <a:bodyPr wrap="square" rtlCol="0" anchor="ctr" anchorCtr="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PROCESOS Y DEPENDENCIAS</a:t>
              </a:r>
            </a:p>
          </xdr:txBody>
        </xdr:sp>
        <xdr:cxnSp macro="">
          <xdr:nvCxnSpPr>
            <xdr:cNvPr id="715" name="Straight Connector 808">
              <a:extLst>
                <a:ext uri="{FF2B5EF4-FFF2-40B4-BE49-F238E27FC236}">
                  <a16:creationId xmlns:a16="http://schemas.microsoft.com/office/drawing/2014/main" id="{00000000-0008-0000-0000-0000CB020000}"/>
                </a:ext>
              </a:extLst>
            </xdr:cNvPr>
            <xdr:cNvCxnSpPr/>
          </xdr:nvCxnSpPr>
          <xdr:spPr>
            <a:xfrm>
              <a:off x="6607764" y="8951979"/>
              <a:ext cx="1840993"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5" name="Group 809">
            <a:extLst>
              <a:ext uri="{FF2B5EF4-FFF2-40B4-BE49-F238E27FC236}">
                <a16:creationId xmlns:a16="http://schemas.microsoft.com/office/drawing/2014/main" id="{00000000-0008-0000-0000-0000C1020000}"/>
              </a:ext>
            </a:extLst>
          </xdr:cNvPr>
          <xdr:cNvGrpSpPr/>
        </xdr:nvGrpSpPr>
        <xdr:grpSpPr>
          <a:xfrm>
            <a:off x="7713039" y="2194717"/>
            <a:ext cx="1652921" cy="1148482"/>
            <a:chOff x="5923118" y="8197565"/>
            <a:chExt cx="3305841" cy="2296959"/>
          </a:xfrm>
        </xdr:grpSpPr>
        <xdr:sp macro="" textlink="">
          <xdr:nvSpPr>
            <xdr:cNvPr id="710" name="TextBox 810">
              <a:extLst>
                <a:ext uri="{FF2B5EF4-FFF2-40B4-BE49-F238E27FC236}">
                  <a16:creationId xmlns:a16="http://schemas.microsoft.com/office/drawing/2014/main" id="{00000000-0008-0000-0000-0000C6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5</a:t>
              </a:r>
            </a:p>
          </xdr:txBody>
        </xdr:sp>
        <xdr:sp macro="" textlink="">
          <xdr:nvSpPr>
            <xdr:cNvPr id="711" name="TextBox 812">
              <a:hlinkClick xmlns:r="http://schemas.openxmlformats.org/officeDocument/2006/relationships" r:id="rId12"/>
              <a:extLst>
                <a:ext uri="{FF2B5EF4-FFF2-40B4-BE49-F238E27FC236}">
                  <a16:creationId xmlns:a16="http://schemas.microsoft.com/office/drawing/2014/main" id="{00000000-0008-0000-0000-0000C7020000}"/>
                </a:ext>
              </a:extLst>
            </xdr:cNvPr>
            <xdr:cNvSpPr txBox="1"/>
          </xdr:nvSpPr>
          <xdr:spPr>
            <a:xfrm>
              <a:off x="5923118" y="9367998"/>
              <a:ext cx="3305841" cy="1126526"/>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PROYECTOS DE</a:t>
              </a:r>
            </a:p>
            <a:p>
              <a:pPr algn="ctr" defTabSz="914217">
                <a:defRPr/>
              </a:pPr>
              <a:r>
                <a:rPr lang="en-US" sz="1600" b="1">
                  <a:solidFill>
                    <a:srgbClr val="FFFFFF"/>
                  </a:solidFill>
                  <a:latin typeface="Poppins" pitchFamily="2" charset="77"/>
                  <a:ea typeface="League Spartan" charset="0"/>
                  <a:cs typeface="Poppins" pitchFamily="2" charset="77"/>
                </a:rPr>
                <a:t> INVERSIÓN</a:t>
              </a:r>
            </a:p>
          </xdr:txBody>
        </xdr:sp>
        <xdr:cxnSp macro="">
          <xdr:nvCxnSpPr>
            <xdr:cNvPr id="712" name="Straight Connector 813">
              <a:extLst>
                <a:ext uri="{FF2B5EF4-FFF2-40B4-BE49-F238E27FC236}">
                  <a16:creationId xmlns:a16="http://schemas.microsoft.com/office/drawing/2014/main" id="{00000000-0008-0000-0000-0000C8020000}"/>
                </a:ext>
              </a:extLst>
            </xdr:cNvPr>
            <xdr:cNvCxnSpPr/>
          </xdr:nvCxnSpPr>
          <xdr:spPr>
            <a:xfrm>
              <a:off x="6607764" y="8951979"/>
              <a:ext cx="1840993"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706" name="Group 814">
            <a:extLst>
              <a:ext uri="{FF2B5EF4-FFF2-40B4-BE49-F238E27FC236}">
                <a16:creationId xmlns:a16="http://schemas.microsoft.com/office/drawing/2014/main" id="{00000000-0008-0000-0000-0000C2020000}"/>
              </a:ext>
            </a:extLst>
          </xdr:cNvPr>
          <xdr:cNvGrpSpPr/>
        </xdr:nvGrpSpPr>
        <xdr:grpSpPr>
          <a:xfrm>
            <a:off x="7549550" y="4098790"/>
            <a:ext cx="1668935" cy="942056"/>
            <a:chOff x="5874318" y="8197565"/>
            <a:chExt cx="3337868" cy="1884109"/>
          </a:xfrm>
        </xdr:grpSpPr>
        <xdr:sp macro="" textlink="">
          <xdr:nvSpPr>
            <xdr:cNvPr id="707" name="TextBox 815">
              <a:extLst>
                <a:ext uri="{FF2B5EF4-FFF2-40B4-BE49-F238E27FC236}">
                  <a16:creationId xmlns:a16="http://schemas.microsoft.com/office/drawing/2014/main" id="{00000000-0008-0000-0000-0000C3020000}"/>
                </a:ext>
              </a:extLst>
            </xdr:cNvPr>
            <xdr:cNvSpPr txBox="1"/>
          </xdr:nvSpPr>
          <xdr:spPr>
            <a:xfrm>
              <a:off x="7352413" y="8197565"/>
              <a:ext cx="470000" cy="769442"/>
            </a:xfrm>
            <a:prstGeom prst="rect">
              <a:avLst/>
            </a:prstGeom>
            <a:noFill/>
          </xdr:spPr>
          <xdr:txBody>
            <a:bodyPr wrap="square" lIns="45720" tIns="22860" rIns="45720" bIns="22860" rtlCol="0">
              <a:sp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2200" b="1">
                  <a:solidFill>
                    <a:srgbClr val="FFFFFF"/>
                  </a:solidFill>
                  <a:latin typeface="Poppins" pitchFamily="2" charset="77"/>
                  <a:cs typeface="Poppins" pitchFamily="2" charset="77"/>
                </a:rPr>
                <a:t>6</a:t>
              </a:r>
            </a:p>
          </xdr:txBody>
        </xdr:sp>
        <xdr:sp macro="" textlink="">
          <xdr:nvSpPr>
            <xdr:cNvPr id="708" name="TextBox 817">
              <a:hlinkClick xmlns:r="http://schemas.openxmlformats.org/officeDocument/2006/relationships" r:id="rId13"/>
              <a:extLst>
                <a:ext uri="{FF2B5EF4-FFF2-40B4-BE49-F238E27FC236}">
                  <a16:creationId xmlns:a16="http://schemas.microsoft.com/office/drawing/2014/main" id="{00000000-0008-0000-0000-0000C4020000}"/>
                </a:ext>
              </a:extLst>
            </xdr:cNvPr>
            <xdr:cNvSpPr txBox="1"/>
          </xdr:nvSpPr>
          <xdr:spPr>
            <a:xfrm>
              <a:off x="5874318" y="8997337"/>
              <a:ext cx="3337868" cy="1084337"/>
            </a:xfrm>
            <a:prstGeom prst="rect">
              <a:avLst/>
            </a:prstGeom>
            <a:noFill/>
          </xdr:spPr>
          <xdr:txBody>
            <a:bodyPr wrap="square" rtlCol="0" anchor="ctr" anchorCtr="0">
              <a:noAutofit/>
            </a:bodyPr>
            <a:lstStyle>
              <a:defPPr>
                <a:defRPr lang="es-CO"/>
              </a:defPPr>
              <a:lvl1pPr marL="0" algn="l" defTabSz="914400" rtl="0" eaLnBrk="1" latinLnBrk="0" hangingPunct="1">
                <a:defRPr sz="1800" kern="1200">
                  <a:solidFill>
                    <a:srgbClr val="272727"/>
                  </a:solidFill>
                  <a:latin typeface="Calibri" panose="020F0502020204030204"/>
                </a:defRPr>
              </a:lvl1pPr>
              <a:lvl2pPr marL="457200" algn="l" defTabSz="914400" rtl="0" eaLnBrk="1" latinLnBrk="0" hangingPunct="1">
                <a:defRPr sz="1800" kern="1200">
                  <a:solidFill>
                    <a:srgbClr val="272727"/>
                  </a:solidFill>
                  <a:latin typeface="Calibri" panose="020F0502020204030204"/>
                </a:defRPr>
              </a:lvl2pPr>
              <a:lvl3pPr marL="914400" algn="l" defTabSz="914400" rtl="0" eaLnBrk="1" latinLnBrk="0" hangingPunct="1">
                <a:defRPr sz="1800" kern="1200">
                  <a:solidFill>
                    <a:srgbClr val="272727"/>
                  </a:solidFill>
                  <a:latin typeface="Calibri" panose="020F0502020204030204"/>
                </a:defRPr>
              </a:lvl3pPr>
              <a:lvl4pPr marL="1371600" algn="l" defTabSz="914400" rtl="0" eaLnBrk="1" latinLnBrk="0" hangingPunct="1">
                <a:defRPr sz="1800" kern="1200">
                  <a:solidFill>
                    <a:srgbClr val="272727"/>
                  </a:solidFill>
                  <a:latin typeface="Calibri" panose="020F0502020204030204"/>
                </a:defRPr>
              </a:lvl4pPr>
              <a:lvl5pPr marL="1828800" algn="l" defTabSz="914400" rtl="0" eaLnBrk="1" latinLnBrk="0" hangingPunct="1">
                <a:defRPr sz="1800" kern="1200">
                  <a:solidFill>
                    <a:srgbClr val="272727"/>
                  </a:solidFill>
                  <a:latin typeface="Calibri" panose="020F0502020204030204"/>
                </a:defRPr>
              </a:lvl5pPr>
              <a:lvl6pPr marL="2286000" algn="l" defTabSz="914400" rtl="0" eaLnBrk="1" latinLnBrk="0" hangingPunct="1">
                <a:defRPr sz="1800" kern="1200">
                  <a:solidFill>
                    <a:srgbClr val="272727"/>
                  </a:solidFill>
                  <a:latin typeface="Calibri" panose="020F0502020204030204"/>
                </a:defRPr>
              </a:lvl6pPr>
              <a:lvl7pPr marL="2743200" algn="l" defTabSz="914400" rtl="0" eaLnBrk="1" latinLnBrk="0" hangingPunct="1">
                <a:defRPr sz="1800" kern="1200">
                  <a:solidFill>
                    <a:srgbClr val="272727"/>
                  </a:solidFill>
                  <a:latin typeface="Calibri" panose="020F0502020204030204"/>
                </a:defRPr>
              </a:lvl7pPr>
              <a:lvl8pPr marL="3200400" algn="l" defTabSz="914400" rtl="0" eaLnBrk="1" latinLnBrk="0" hangingPunct="1">
                <a:defRPr sz="1800" kern="1200">
                  <a:solidFill>
                    <a:srgbClr val="272727"/>
                  </a:solidFill>
                  <a:latin typeface="Calibri" panose="020F0502020204030204"/>
                </a:defRPr>
              </a:lvl8pPr>
              <a:lvl9pPr marL="3657600" algn="l" defTabSz="914400" rtl="0" eaLnBrk="1" latinLnBrk="0" hangingPunct="1">
                <a:defRPr sz="1800" kern="1200">
                  <a:solidFill>
                    <a:srgbClr val="272727"/>
                  </a:solidFill>
                  <a:latin typeface="Calibri" panose="020F0502020204030204"/>
                </a:defRPr>
              </a:lvl9pPr>
            </a:lstStyle>
            <a:p>
              <a:pPr algn="ctr" defTabSz="914217">
                <a:defRPr/>
              </a:pPr>
              <a:r>
                <a:rPr lang="en-US" sz="1600" b="1">
                  <a:solidFill>
                    <a:srgbClr val="FFFFFF"/>
                  </a:solidFill>
                  <a:latin typeface="Poppins" pitchFamily="2" charset="77"/>
                  <a:ea typeface="League Spartan" charset="0"/>
                  <a:cs typeface="Poppins" pitchFamily="2" charset="77"/>
                </a:rPr>
                <a:t>MAPA ESTRATÉGICO</a:t>
              </a:r>
            </a:p>
          </xdr:txBody>
        </xdr:sp>
        <xdr:cxnSp macro="">
          <xdr:nvCxnSpPr>
            <xdr:cNvPr id="709" name="Straight Connector 818">
              <a:extLst>
                <a:ext uri="{FF2B5EF4-FFF2-40B4-BE49-F238E27FC236}">
                  <a16:creationId xmlns:a16="http://schemas.microsoft.com/office/drawing/2014/main" id="{00000000-0008-0000-0000-0000C5020000}"/>
                </a:ext>
              </a:extLst>
            </xdr:cNvPr>
            <xdr:cNvCxnSpPr/>
          </xdr:nvCxnSpPr>
          <xdr:spPr>
            <a:xfrm>
              <a:off x="6607764" y="8951979"/>
              <a:ext cx="1840991" cy="0"/>
            </a:xfrm>
            <a:prstGeom prst="line">
              <a:avLst/>
            </a:prstGeom>
            <a:noFill/>
            <a:ln w="38100" cap="flat" cmpd="sng" algn="ctr">
              <a:solidFill>
                <a:srgbClr val="FFFFFF"/>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2</xdr:col>
      <xdr:colOff>742950</xdr:colOff>
      <xdr:row>2</xdr:row>
      <xdr:rowOff>95250</xdr:rowOff>
    </xdr:from>
    <xdr:ext cx="717550" cy="936625"/>
    <xdr:pic>
      <xdr:nvPicPr>
        <xdr:cNvPr id="155" name="image1.png">
          <a:extLst>
            <a:ext uri="{FF2B5EF4-FFF2-40B4-BE49-F238E27FC236}">
              <a16:creationId xmlns:a16="http://schemas.microsoft.com/office/drawing/2014/main" id="{4A239612-9A79-44EE-A55A-0F6C3119B6CF}"/>
            </a:ext>
          </a:extLst>
        </xdr:cNvPr>
        <xdr:cNvPicPr preferRelativeResize="0"/>
      </xdr:nvPicPr>
      <xdr:blipFill>
        <a:blip xmlns:r="http://schemas.openxmlformats.org/officeDocument/2006/relationships" r:embed="rId14" cstate="print"/>
        <a:stretch>
          <a:fillRect/>
        </a:stretch>
      </xdr:blipFill>
      <xdr:spPr>
        <a:xfrm>
          <a:off x="1171575" y="444500"/>
          <a:ext cx="717550" cy="9366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900-000002000000}"/>
            </a:ext>
          </a:extLst>
        </xdr:cNvPr>
        <xdr:cNvSpPr/>
      </xdr:nvSpPr>
      <xdr:spPr>
        <a:xfrm rot="10800000">
          <a:off x="6886575" y="202405"/>
          <a:ext cx="581501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900-000003000000}"/>
            </a:ext>
          </a:extLst>
        </xdr:cNvPr>
        <xdr:cNvSpPr/>
      </xdr:nvSpPr>
      <xdr:spPr>
        <a:xfrm rot="10800000">
          <a:off x="9113507" y="190499"/>
          <a:ext cx="358569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28</xdr:col>
      <xdr:colOff>341841</xdr:colOff>
      <xdr:row>1</xdr:row>
      <xdr:rowOff>79793</xdr:rowOff>
    </xdr:from>
    <xdr:to>
      <xdr:col>29</xdr:col>
      <xdr:colOff>516181</xdr:colOff>
      <xdr:row>2</xdr:row>
      <xdr:rowOff>456945</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10341" y="270293"/>
          <a:ext cx="565816"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114301</xdr:colOff>
      <xdr:row>45</xdr:row>
      <xdr:rowOff>76200</xdr:rowOff>
    </xdr:from>
    <xdr:to>
      <xdr:col>19</xdr:col>
      <xdr:colOff>535782</xdr:colOff>
      <xdr:row>62</xdr:row>
      <xdr:rowOff>95250</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17356</xdr:colOff>
      <xdr:row>5</xdr:row>
      <xdr:rowOff>20108</xdr:rowOff>
    </xdr:from>
    <xdr:to>
      <xdr:col>7</xdr:col>
      <xdr:colOff>283319</xdr:colOff>
      <xdr:row>8</xdr:row>
      <xdr:rowOff>92219</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244142" y="1353608"/>
          <a:ext cx="4239248" cy="643611"/>
          <a:chOff x="4417219" y="1154905"/>
          <a:chExt cx="3417094" cy="509587"/>
        </a:xfrm>
      </xdr:grpSpPr>
      <xdr:sp macro="" textlink="">
        <xdr:nvSpPr>
          <xdr:cNvPr id="7" name="Rectángulo 6">
            <a:extLst>
              <a:ext uri="{FF2B5EF4-FFF2-40B4-BE49-F238E27FC236}">
                <a16:creationId xmlns:a16="http://schemas.microsoft.com/office/drawing/2014/main" id="{00000000-0008-0000-09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9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9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626274</xdr:colOff>
      <xdr:row>3</xdr:row>
      <xdr:rowOff>97854</xdr:rowOff>
    </xdr:to>
    <xdr:pic>
      <xdr:nvPicPr>
        <xdr:cNvPr id="10" name="Imagen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4"/>
        <a:srcRect b="77076"/>
        <a:stretch/>
      </xdr:blipFill>
      <xdr:spPr>
        <a:xfrm>
          <a:off x="262467" y="243416"/>
          <a:ext cx="4402135" cy="818368"/>
        </a:xfrm>
        <a:prstGeom prst="rect">
          <a:avLst/>
        </a:prstGeom>
        <a:ln>
          <a:noFill/>
        </a:ln>
      </xdr:spPr>
    </xdr:pic>
    <xdr:clientData/>
  </xdr:twoCellAnchor>
  <xdr:twoCellAnchor>
    <xdr:from>
      <xdr:col>20</xdr:col>
      <xdr:colOff>107156</xdr:colOff>
      <xdr:row>45</xdr:row>
      <xdr:rowOff>119063</xdr:rowOff>
    </xdr:from>
    <xdr:to>
      <xdr:col>29</xdr:col>
      <xdr:colOff>333374</xdr:colOff>
      <xdr:row>51</xdr:row>
      <xdr:rowOff>210502</xdr:rowOff>
    </xdr:to>
    <mc:AlternateContent xmlns:mc="http://schemas.openxmlformats.org/markup-compatibility/2006">
      <mc:Choice xmlns="" xmlns:cx1="http://schemas.microsoft.com/office/drawing/2015/9/8/chartex" Requires="cx1">
        <xdr:graphicFrame macro="">
          <xdr:nvGraphicFramePr>
            <xdr:cNvPr id="25" name="Gráfico 24">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11" name="Rectángulo 10"/>
            <xdr:cNvSpPr>
              <a:spLocks noTextEdit="1"/>
            </xdr:cNvSpPr>
          </xdr:nvSpPr>
          <xdr:spPr>
            <a:xfrm>
              <a:off x="13167836" y="16326803"/>
              <a:ext cx="3891438" cy="18287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321471</xdr:colOff>
      <xdr:row>52</xdr:row>
      <xdr:rowOff>119063</xdr:rowOff>
    </xdr:from>
    <xdr:to>
      <xdr:col>29</xdr:col>
      <xdr:colOff>261940</xdr:colOff>
      <xdr:row>62</xdr:row>
      <xdr:rowOff>202406</xdr:rowOff>
    </xdr:to>
    <xdr:graphicFrame macro="">
      <xdr:nvGraphicFramePr>
        <xdr:cNvPr id="26" name="Gráfico 25">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273837</xdr:colOff>
      <xdr:row>5</xdr:row>
      <xdr:rowOff>11938</xdr:rowOff>
    </xdr:from>
    <xdr:to>
      <xdr:col>29</xdr:col>
      <xdr:colOff>319465</xdr:colOff>
      <xdr:row>8</xdr:row>
      <xdr:rowOff>145988</xdr:rowOff>
    </xdr:to>
    <xdr:grpSp>
      <xdr:nvGrpSpPr>
        <xdr:cNvPr id="43" name="Grupo 42">
          <a:extLst>
            <a:ext uri="{FF2B5EF4-FFF2-40B4-BE49-F238E27FC236}">
              <a16:creationId xmlns:a16="http://schemas.microsoft.com/office/drawing/2014/main" id="{00000000-0008-0000-0900-00002B000000}"/>
            </a:ext>
          </a:extLst>
        </xdr:cNvPr>
        <xdr:cNvGrpSpPr/>
      </xdr:nvGrpSpPr>
      <xdr:grpSpPr>
        <a:xfrm>
          <a:off x="8075266" y="1345438"/>
          <a:ext cx="9262199" cy="705550"/>
          <a:chOff x="7655719" y="1333501"/>
          <a:chExt cx="8082346" cy="705550"/>
        </a:xfrm>
      </xdr:grpSpPr>
      <xdr:grpSp>
        <xdr:nvGrpSpPr>
          <xdr:cNvPr id="44" name="Grupo 43">
            <a:hlinkClick xmlns:r="http://schemas.openxmlformats.org/officeDocument/2006/relationships" r:id="rId7"/>
            <a:extLst>
              <a:ext uri="{FF2B5EF4-FFF2-40B4-BE49-F238E27FC236}">
                <a16:creationId xmlns:a16="http://schemas.microsoft.com/office/drawing/2014/main" id="{00000000-0008-0000-0900-00002C000000}"/>
              </a:ext>
            </a:extLst>
          </xdr:cNvPr>
          <xdr:cNvGrpSpPr/>
        </xdr:nvGrpSpPr>
        <xdr:grpSpPr>
          <a:xfrm>
            <a:off x="7655719" y="1428845"/>
            <a:ext cx="1347563" cy="486257"/>
            <a:chOff x="5838825" y="1343024"/>
            <a:chExt cx="1324430" cy="485775"/>
          </a:xfrm>
        </xdr:grpSpPr>
        <xdr:pic>
          <xdr:nvPicPr>
            <xdr:cNvPr id="57" name="Gráfico 56" descr="Portapapeles con relleno sólido">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58" name="CuadroTexto 57">
              <a:extLst>
                <a:ext uri="{FF2B5EF4-FFF2-40B4-BE49-F238E27FC236}">
                  <a16:creationId xmlns:a16="http://schemas.microsoft.com/office/drawing/2014/main" id="{00000000-0008-0000-0900-00003A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5" name="Grupo 44">
            <a:hlinkClick xmlns:r="http://schemas.openxmlformats.org/officeDocument/2006/relationships" r:id="rId10"/>
            <a:extLst>
              <a:ext uri="{FF2B5EF4-FFF2-40B4-BE49-F238E27FC236}">
                <a16:creationId xmlns:a16="http://schemas.microsoft.com/office/drawing/2014/main" id="{00000000-0008-0000-0900-00002D000000}"/>
              </a:ext>
            </a:extLst>
          </xdr:cNvPr>
          <xdr:cNvGrpSpPr/>
        </xdr:nvGrpSpPr>
        <xdr:grpSpPr>
          <a:xfrm>
            <a:off x="9111165" y="1419311"/>
            <a:ext cx="1504078" cy="533928"/>
            <a:chOff x="7463571" y="1409700"/>
            <a:chExt cx="1501862" cy="533398"/>
          </a:xfrm>
        </xdr:grpSpPr>
        <xdr:pic>
          <xdr:nvPicPr>
            <xdr:cNvPr id="55" name="Gráfico 54" descr="Onda de sonido contorno">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56" name="CuadroTexto 55">
              <a:extLst>
                <a:ext uri="{FF2B5EF4-FFF2-40B4-BE49-F238E27FC236}">
                  <a16:creationId xmlns:a16="http://schemas.microsoft.com/office/drawing/2014/main" id="{00000000-0008-0000-0900-000038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6" name="Grupo 45">
            <a:hlinkClick xmlns:r="http://schemas.openxmlformats.org/officeDocument/2006/relationships" r:id="rId13"/>
            <a:extLst>
              <a:ext uri="{FF2B5EF4-FFF2-40B4-BE49-F238E27FC236}">
                <a16:creationId xmlns:a16="http://schemas.microsoft.com/office/drawing/2014/main" id="{00000000-0008-0000-0900-00002E000000}"/>
              </a:ext>
            </a:extLst>
          </xdr:cNvPr>
          <xdr:cNvGrpSpPr/>
        </xdr:nvGrpSpPr>
        <xdr:grpSpPr>
          <a:xfrm>
            <a:off x="12397300" y="1333501"/>
            <a:ext cx="1596395" cy="705550"/>
            <a:chOff x="7953375" y="295275"/>
            <a:chExt cx="1568989" cy="704850"/>
          </a:xfrm>
        </xdr:grpSpPr>
        <xdr:pic>
          <xdr:nvPicPr>
            <xdr:cNvPr id="53" name="Gráfico 52" descr="Indicador con relleno sólido">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54" name="CuadroTexto 53">
              <a:extLst>
                <a:ext uri="{FF2B5EF4-FFF2-40B4-BE49-F238E27FC236}">
                  <a16:creationId xmlns:a16="http://schemas.microsoft.com/office/drawing/2014/main" id="{00000000-0008-0000-0900-000036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7" name="Grupo 46">
            <a:hlinkClick xmlns:r="http://schemas.openxmlformats.org/officeDocument/2006/relationships" r:id="rId16"/>
            <a:extLst>
              <a:ext uri="{FF2B5EF4-FFF2-40B4-BE49-F238E27FC236}">
                <a16:creationId xmlns:a16="http://schemas.microsoft.com/office/drawing/2014/main" id="{00000000-0008-0000-0900-00002F000000}"/>
              </a:ext>
            </a:extLst>
          </xdr:cNvPr>
          <xdr:cNvGrpSpPr/>
        </xdr:nvGrpSpPr>
        <xdr:grpSpPr>
          <a:xfrm>
            <a:off x="14140117" y="1438380"/>
            <a:ext cx="1597948" cy="543463"/>
            <a:chOff x="11296651" y="1190625"/>
            <a:chExt cx="1570518" cy="542924"/>
          </a:xfrm>
        </xdr:grpSpPr>
        <xdr:pic>
          <xdr:nvPicPr>
            <xdr:cNvPr id="51" name="Gráfico 50" descr="Brújula con relleno sólido">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52" name="CuadroTexto 51">
              <a:extLst>
                <a:ext uri="{FF2B5EF4-FFF2-40B4-BE49-F238E27FC236}">
                  <a16:creationId xmlns:a16="http://schemas.microsoft.com/office/drawing/2014/main" id="{00000000-0008-0000-0900-000034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48" name="Grupo 47">
            <a:hlinkClick xmlns:r="http://schemas.openxmlformats.org/officeDocument/2006/relationships" r:id="rId19"/>
            <a:extLst>
              <a:ext uri="{FF2B5EF4-FFF2-40B4-BE49-F238E27FC236}">
                <a16:creationId xmlns:a16="http://schemas.microsoft.com/office/drawing/2014/main" id="{00000000-0008-0000-0900-000030000000}"/>
              </a:ext>
            </a:extLst>
          </xdr:cNvPr>
          <xdr:cNvGrpSpPr/>
        </xdr:nvGrpSpPr>
        <xdr:grpSpPr>
          <a:xfrm>
            <a:off x="10768270" y="1447914"/>
            <a:ext cx="1428491" cy="505326"/>
            <a:chOff x="9308738" y="1438274"/>
            <a:chExt cx="1426387" cy="504825"/>
          </a:xfrm>
        </xdr:grpSpPr>
        <xdr:pic>
          <xdr:nvPicPr>
            <xdr:cNvPr id="49" name="Gráfico 48" descr="Gráfico de barras con tendencia alcista con relleno sólido">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225089</xdr:colOff>
      <xdr:row>46</xdr:row>
      <xdr:rowOff>20051</xdr:rowOff>
    </xdr:from>
    <xdr:to>
      <xdr:col>18</xdr:col>
      <xdr:colOff>440531</xdr:colOff>
      <xdr:row>62</xdr:row>
      <xdr:rowOff>214312</xdr:rowOff>
    </xdr:to>
    <xdr:graphicFrame macro="">
      <xdr:nvGraphicFramePr>
        <xdr:cNvPr id="5" name="3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304800</xdr:colOff>
      <xdr:row>1</xdr:row>
      <xdr:rowOff>11905</xdr:rowOff>
    </xdr:from>
    <xdr:to>
      <xdr:col>22</xdr:col>
      <xdr:colOff>4762</xdr:colOff>
      <xdr:row>4</xdr:row>
      <xdr:rowOff>19049</xdr:rowOff>
    </xdr:to>
    <xdr:sp macro="" textlink="">
      <xdr:nvSpPr>
        <xdr:cNvPr id="16" name="Triángulo rectángulo 15">
          <a:extLst>
            <a:ext uri="{FF2B5EF4-FFF2-40B4-BE49-F238E27FC236}">
              <a16:creationId xmlns:a16="http://schemas.microsoft.com/office/drawing/2014/main" id="{00000000-0008-0000-0A00-000010000000}"/>
            </a:ext>
          </a:extLst>
        </xdr:cNvPr>
        <xdr:cNvSpPr/>
      </xdr:nvSpPr>
      <xdr:spPr>
        <a:xfrm rot="10800000">
          <a:off x="6886575" y="202405"/>
          <a:ext cx="581501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217157</xdr:colOff>
      <xdr:row>0</xdr:row>
      <xdr:rowOff>190499</xdr:rowOff>
    </xdr:from>
    <xdr:to>
      <xdr:col>22</xdr:col>
      <xdr:colOff>2378</xdr:colOff>
      <xdr:row>4</xdr:row>
      <xdr:rowOff>7143</xdr:rowOff>
    </xdr:to>
    <xdr:sp macro="" textlink="">
      <xdr:nvSpPr>
        <xdr:cNvPr id="21" name="Triángulo rectángulo 20">
          <a:extLst>
            <a:ext uri="{FF2B5EF4-FFF2-40B4-BE49-F238E27FC236}">
              <a16:creationId xmlns:a16="http://schemas.microsoft.com/office/drawing/2014/main" id="{00000000-0008-0000-0A00-000015000000}"/>
            </a:ext>
          </a:extLst>
        </xdr:cNvPr>
        <xdr:cNvSpPr/>
      </xdr:nvSpPr>
      <xdr:spPr>
        <a:xfrm rot="10800000">
          <a:off x="9113507" y="190499"/>
          <a:ext cx="358569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27</xdr:col>
      <xdr:colOff>307981</xdr:colOff>
      <xdr:row>1</xdr:row>
      <xdr:rowOff>45927</xdr:rowOff>
    </xdr:from>
    <xdr:to>
      <xdr:col>28</xdr:col>
      <xdr:colOff>477557</xdr:colOff>
      <xdr:row>5</xdr:row>
      <xdr:rowOff>168963</xdr:rowOff>
    </xdr:to>
    <xdr:pic>
      <xdr:nvPicPr>
        <xdr:cNvPr id="39" name="Imagen 38">
          <a:hlinkClick xmlns:r="http://schemas.openxmlformats.org/officeDocument/2006/relationships" r:id="rId2"/>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071731" y="236427"/>
          <a:ext cx="565815"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xdr:row>
      <xdr:rowOff>47625</xdr:rowOff>
    </xdr:from>
    <xdr:to>
      <xdr:col>7</xdr:col>
      <xdr:colOff>358365</xdr:colOff>
      <xdr:row>7</xdr:row>
      <xdr:rowOff>17724</xdr:rowOff>
    </xdr:to>
    <xdr:pic>
      <xdr:nvPicPr>
        <xdr:cNvPr id="40" name="Imagen 39">
          <a:extLst>
            <a:ext uri="{FF2B5EF4-FFF2-40B4-BE49-F238E27FC236}">
              <a16:creationId xmlns:a16="http://schemas.microsoft.com/office/drawing/2014/main" id="{00000000-0008-0000-0A00-000028000000}"/>
            </a:ext>
          </a:extLst>
        </xdr:cNvPr>
        <xdr:cNvPicPr>
          <a:picLocks noChangeAspect="1"/>
        </xdr:cNvPicPr>
      </xdr:nvPicPr>
      <xdr:blipFill rotWithShape="1">
        <a:blip xmlns:r="http://schemas.openxmlformats.org/officeDocument/2006/relationships" r:embed="rId4"/>
        <a:srcRect b="77076"/>
        <a:stretch/>
      </xdr:blipFill>
      <xdr:spPr>
        <a:xfrm>
          <a:off x="257175" y="238125"/>
          <a:ext cx="4421185" cy="818368"/>
        </a:xfrm>
        <a:prstGeom prst="rect">
          <a:avLst/>
        </a:prstGeom>
        <a:ln>
          <a:noFill/>
        </a:ln>
      </xdr:spPr>
    </xdr:pic>
    <xdr:clientData/>
  </xdr:twoCellAnchor>
  <xdr:twoCellAnchor editAs="absolute">
    <xdr:from>
      <xdr:col>1</xdr:col>
      <xdr:colOff>59055</xdr:colOff>
      <xdr:row>9</xdr:row>
      <xdr:rowOff>174716</xdr:rowOff>
    </xdr:from>
    <xdr:to>
      <xdr:col>7</xdr:col>
      <xdr:colOff>91928</xdr:colOff>
      <xdr:row>12</xdr:row>
      <xdr:rowOff>56327</xdr:rowOff>
    </xdr:to>
    <xdr:grpSp>
      <xdr:nvGrpSpPr>
        <xdr:cNvPr id="41" name="Grupo 40">
          <a:extLst>
            <a:ext uri="{FF2B5EF4-FFF2-40B4-BE49-F238E27FC236}">
              <a16:creationId xmlns:a16="http://schemas.microsoft.com/office/drawing/2014/main" id="{00000000-0008-0000-0A00-000029000000}"/>
            </a:ext>
          </a:extLst>
        </xdr:cNvPr>
        <xdr:cNvGrpSpPr/>
      </xdr:nvGrpSpPr>
      <xdr:grpSpPr>
        <a:xfrm>
          <a:off x="278419" y="1363898"/>
          <a:ext cx="4316236" cy="655156"/>
          <a:chOff x="4417219" y="1154905"/>
          <a:chExt cx="3417094" cy="509587"/>
        </a:xfrm>
      </xdr:grpSpPr>
      <xdr:sp macro="" textlink="">
        <xdr:nvSpPr>
          <xdr:cNvPr id="42" name="Rectángulo 41">
            <a:extLst>
              <a:ext uri="{FF2B5EF4-FFF2-40B4-BE49-F238E27FC236}">
                <a16:creationId xmlns:a16="http://schemas.microsoft.com/office/drawing/2014/main" id="{00000000-0008-0000-0A00-00002A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43" name="Anillo 23">
            <a:extLst>
              <a:ext uri="{FF2B5EF4-FFF2-40B4-BE49-F238E27FC236}">
                <a16:creationId xmlns:a16="http://schemas.microsoft.com/office/drawing/2014/main" id="{00000000-0008-0000-0A00-00002B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4" name="Elipse 43">
            <a:extLst>
              <a:ext uri="{FF2B5EF4-FFF2-40B4-BE49-F238E27FC236}">
                <a16:creationId xmlns:a16="http://schemas.microsoft.com/office/drawing/2014/main" id="{00000000-0008-0000-0A00-00002C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19</xdr:col>
      <xdr:colOff>107156</xdr:colOff>
      <xdr:row>45</xdr:row>
      <xdr:rowOff>119063</xdr:rowOff>
    </xdr:from>
    <xdr:to>
      <xdr:col>28</xdr:col>
      <xdr:colOff>333374</xdr:colOff>
      <xdr:row>51</xdr:row>
      <xdr:rowOff>210502</xdr:rowOff>
    </xdr:to>
    <xdr:graphicFrame macro="">
      <xdr:nvGraphicFramePr>
        <xdr:cNvPr id="45" name="Gráfico 44">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95250</xdr:colOff>
      <xdr:row>52</xdr:row>
      <xdr:rowOff>119063</xdr:rowOff>
    </xdr:from>
    <xdr:to>
      <xdr:col>28</xdr:col>
      <xdr:colOff>400049</xdr:colOff>
      <xdr:row>62</xdr:row>
      <xdr:rowOff>202406</xdr:rowOff>
    </xdr:to>
    <xdr:graphicFrame macro="">
      <xdr:nvGraphicFramePr>
        <xdr:cNvPr id="46" name="Gráfico 45">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285747</xdr:colOff>
      <xdr:row>5</xdr:row>
      <xdr:rowOff>1</xdr:rowOff>
    </xdr:from>
    <xdr:to>
      <xdr:col>28</xdr:col>
      <xdr:colOff>331374</xdr:colOff>
      <xdr:row>8</xdr:row>
      <xdr:rowOff>134051</xdr:rowOff>
    </xdr:to>
    <xdr:grpSp>
      <xdr:nvGrpSpPr>
        <xdr:cNvPr id="29" name="Grupo 28">
          <a:extLst>
            <a:ext uri="{FF2B5EF4-FFF2-40B4-BE49-F238E27FC236}">
              <a16:creationId xmlns:a16="http://schemas.microsoft.com/office/drawing/2014/main" id="{00000000-0008-0000-0A00-00001D000000}"/>
            </a:ext>
          </a:extLst>
        </xdr:cNvPr>
        <xdr:cNvGrpSpPr/>
      </xdr:nvGrpSpPr>
      <xdr:grpSpPr>
        <a:xfrm>
          <a:off x="7709474" y="404092"/>
          <a:ext cx="9247355" cy="722868"/>
          <a:chOff x="7655719" y="1333501"/>
          <a:chExt cx="8082346" cy="705550"/>
        </a:xfrm>
      </xdr:grpSpPr>
      <xdr:grpSp>
        <xdr:nvGrpSpPr>
          <xdr:cNvPr id="30" name="Grupo 29">
            <a:hlinkClick xmlns:r="http://schemas.openxmlformats.org/officeDocument/2006/relationships" r:id="rId7"/>
            <a:extLst>
              <a:ext uri="{FF2B5EF4-FFF2-40B4-BE49-F238E27FC236}">
                <a16:creationId xmlns:a16="http://schemas.microsoft.com/office/drawing/2014/main" id="{00000000-0008-0000-0A00-00001E000000}"/>
              </a:ext>
            </a:extLst>
          </xdr:cNvPr>
          <xdr:cNvGrpSpPr/>
        </xdr:nvGrpSpPr>
        <xdr:grpSpPr>
          <a:xfrm>
            <a:off x="7655719" y="1428845"/>
            <a:ext cx="1347563" cy="486257"/>
            <a:chOff x="5838825" y="1343024"/>
            <a:chExt cx="1324430" cy="485775"/>
          </a:xfrm>
        </xdr:grpSpPr>
        <xdr:pic>
          <xdr:nvPicPr>
            <xdr:cNvPr id="67" name="Gráfico 66" descr="Portapapeles con relleno sólido">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68" name="CuadroTexto 67">
              <a:extLst>
                <a:ext uri="{FF2B5EF4-FFF2-40B4-BE49-F238E27FC236}">
                  <a16:creationId xmlns:a16="http://schemas.microsoft.com/office/drawing/2014/main" id="{00000000-0008-0000-0A00-000044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1" name="Grupo 30">
            <a:hlinkClick xmlns:r="http://schemas.openxmlformats.org/officeDocument/2006/relationships" r:id="rId10"/>
            <a:extLst>
              <a:ext uri="{FF2B5EF4-FFF2-40B4-BE49-F238E27FC236}">
                <a16:creationId xmlns:a16="http://schemas.microsoft.com/office/drawing/2014/main" id="{00000000-0008-0000-0A00-00001F000000}"/>
              </a:ext>
            </a:extLst>
          </xdr:cNvPr>
          <xdr:cNvGrpSpPr/>
        </xdr:nvGrpSpPr>
        <xdr:grpSpPr>
          <a:xfrm>
            <a:off x="9111165" y="1419311"/>
            <a:ext cx="1504078" cy="533928"/>
            <a:chOff x="7463571" y="1409700"/>
            <a:chExt cx="1501862" cy="533398"/>
          </a:xfrm>
        </xdr:grpSpPr>
        <xdr:pic>
          <xdr:nvPicPr>
            <xdr:cNvPr id="65" name="Gráfico 64" descr="Onda de sonido contorno">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66" name="CuadroTexto 65">
              <a:extLst>
                <a:ext uri="{FF2B5EF4-FFF2-40B4-BE49-F238E27FC236}">
                  <a16:creationId xmlns:a16="http://schemas.microsoft.com/office/drawing/2014/main" id="{00000000-0008-0000-0A00-000042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2" name="Grupo 31">
            <a:hlinkClick xmlns:r="http://schemas.openxmlformats.org/officeDocument/2006/relationships" r:id="rId13"/>
            <a:extLst>
              <a:ext uri="{FF2B5EF4-FFF2-40B4-BE49-F238E27FC236}">
                <a16:creationId xmlns:a16="http://schemas.microsoft.com/office/drawing/2014/main" id="{00000000-0008-0000-0A00-000020000000}"/>
              </a:ext>
            </a:extLst>
          </xdr:cNvPr>
          <xdr:cNvGrpSpPr/>
        </xdr:nvGrpSpPr>
        <xdr:grpSpPr>
          <a:xfrm>
            <a:off x="12397300" y="1333501"/>
            <a:ext cx="1596395" cy="705550"/>
            <a:chOff x="7953375" y="295275"/>
            <a:chExt cx="1568989" cy="704850"/>
          </a:xfrm>
        </xdr:grpSpPr>
        <xdr:pic>
          <xdr:nvPicPr>
            <xdr:cNvPr id="48" name="Gráfico 47" descr="Indicador con relleno sólido">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64" name="CuadroTexto 63">
              <a:extLst>
                <a:ext uri="{FF2B5EF4-FFF2-40B4-BE49-F238E27FC236}">
                  <a16:creationId xmlns:a16="http://schemas.microsoft.com/office/drawing/2014/main" id="{00000000-0008-0000-0A00-000040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3" name="Grupo 32">
            <a:hlinkClick xmlns:r="http://schemas.openxmlformats.org/officeDocument/2006/relationships" r:id="rId16"/>
            <a:extLst>
              <a:ext uri="{FF2B5EF4-FFF2-40B4-BE49-F238E27FC236}">
                <a16:creationId xmlns:a16="http://schemas.microsoft.com/office/drawing/2014/main" id="{00000000-0008-0000-0A00-000021000000}"/>
              </a:ext>
            </a:extLst>
          </xdr:cNvPr>
          <xdr:cNvGrpSpPr/>
        </xdr:nvGrpSpPr>
        <xdr:grpSpPr>
          <a:xfrm>
            <a:off x="14140117" y="1438380"/>
            <a:ext cx="1597948" cy="543463"/>
            <a:chOff x="11296651" y="1190625"/>
            <a:chExt cx="1570518" cy="542924"/>
          </a:xfrm>
        </xdr:grpSpPr>
        <xdr:pic>
          <xdr:nvPicPr>
            <xdr:cNvPr id="37" name="Gráfico 36" descr="Brújula con relleno sólido">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34" name="Grupo 33">
            <a:hlinkClick xmlns:r="http://schemas.openxmlformats.org/officeDocument/2006/relationships" r:id="rId19"/>
            <a:extLst>
              <a:ext uri="{FF2B5EF4-FFF2-40B4-BE49-F238E27FC236}">
                <a16:creationId xmlns:a16="http://schemas.microsoft.com/office/drawing/2014/main" id="{00000000-0008-0000-0A00-000022000000}"/>
              </a:ext>
            </a:extLst>
          </xdr:cNvPr>
          <xdr:cNvGrpSpPr/>
        </xdr:nvGrpSpPr>
        <xdr:grpSpPr>
          <a:xfrm>
            <a:off x="10768270" y="1447914"/>
            <a:ext cx="1428491" cy="505326"/>
            <a:chOff x="9308738" y="1438274"/>
            <a:chExt cx="1426387" cy="504825"/>
          </a:xfrm>
        </xdr:grpSpPr>
        <xdr:pic>
          <xdr:nvPicPr>
            <xdr:cNvPr id="35" name="Gráfico 34" descr="Gráfico de barras con tendencia alcista con relleno sólido">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21431</xdr:rowOff>
    </xdr:to>
    <xdr:sp macro="" textlink="">
      <xdr:nvSpPr>
        <xdr:cNvPr id="2" name="Triángulo rectángulo 1">
          <a:extLst>
            <a:ext uri="{FF2B5EF4-FFF2-40B4-BE49-F238E27FC236}">
              <a16:creationId xmlns:a16="http://schemas.microsoft.com/office/drawing/2014/main" id="{00000000-0008-0000-0B00-000002000000}"/>
            </a:ext>
          </a:extLst>
        </xdr:cNvPr>
        <xdr:cNvSpPr/>
      </xdr:nvSpPr>
      <xdr:spPr>
        <a:xfrm rot="10800000">
          <a:off x="6886575" y="202405"/>
          <a:ext cx="5967412" cy="981076"/>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9525</xdr:rowOff>
    </xdr:to>
    <xdr:sp macro="" textlink="">
      <xdr:nvSpPr>
        <xdr:cNvPr id="3" name="Triángulo rectángulo 2">
          <a:extLst>
            <a:ext uri="{FF2B5EF4-FFF2-40B4-BE49-F238E27FC236}">
              <a16:creationId xmlns:a16="http://schemas.microsoft.com/office/drawing/2014/main" id="{00000000-0008-0000-0B00-000003000000}"/>
            </a:ext>
          </a:extLst>
        </xdr:cNvPr>
        <xdr:cNvSpPr/>
      </xdr:nvSpPr>
      <xdr:spPr>
        <a:xfrm rot="10800000">
          <a:off x="9265907" y="190499"/>
          <a:ext cx="3585696" cy="981076"/>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28</xdr:col>
      <xdr:colOff>225167</xdr:colOff>
      <xdr:row>1</xdr:row>
      <xdr:rowOff>89318</xdr:rowOff>
    </xdr:from>
    <xdr:to>
      <xdr:col>29</xdr:col>
      <xdr:colOff>394695</xdr:colOff>
      <xdr:row>2</xdr:row>
      <xdr:rowOff>466470</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88917" y="279818"/>
          <a:ext cx="569577"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104775</xdr:colOff>
      <xdr:row>47</xdr:row>
      <xdr:rowOff>57150</xdr:rowOff>
    </xdr:from>
    <xdr:to>
      <xdr:col>19</xdr:col>
      <xdr:colOff>391583</xdr:colOff>
      <xdr:row>65</xdr:row>
      <xdr:rowOff>0</xdr:rowOff>
    </xdr:to>
    <xdr:graphicFrame macro="">
      <xdr:nvGraphicFramePr>
        <xdr:cNvPr id="5" name="3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52917</xdr:colOff>
      <xdr:row>1</xdr:row>
      <xdr:rowOff>52916</xdr:rowOff>
    </xdr:from>
    <xdr:to>
      <xdr:col>7</xdr:col>
      <xdr:colOff>673418</xdr:colOff>
      <xdr:row>3</xdr:row>
      <xdr:rowOff>109284</xdr:rowOff>
    </xdr:to>
    <xdr:pic>
      <xdr:nvPicPr>
        <xdr:cNvPr id="11" name="Imagen 10">
          <a:extLst>
            <a:ext uri="{FF2B5EF4-FFF2-40B4-BE49-F238E27FC236}">
              <a16:creationId xmlns:a16="http://schemas.microsoft.com/office/drawing/2014/main" id="{00000000-0008-0000-0B00-00000B000000}"/>
            </a:ext>
          </a:extLst>
        </xdr:cNvPr>
        <xdr:cNvPicPr>
          <a:picLocks noChangeAspect="1"/>
        </xdr:cNvPicPr>
      </xdr:nvPicPr>
      <xdr:blipFill rotWithShape="1">
        <a:blip xmlns:r="http://schemas.openxmlformats.org/officeDocument/2006/relationships" r:embed="rId4"/>
        <a:srcRect b="77076"/>
        <a:stretch/>
      </xdr:blipFill>
      <xdr:spPr>
        <a:xfrm>
          <a:off x="262467" y="243416"/>
          <a:ext cx="4444999" cy="818368"/>
        </a:xfrm>
        <a:prstGeom prst="rect">
          <a:avLst/>
        </a:prstGeom>
        <a:ln>
          <a:noFill/>
        </a:ln>
      </xdr:spPr>
    </xdr:pic>
    <xdr:clientData/>
  </xdr:twoCellAnchor>
  <xdr:twoCellAnchor editAs="absolute">
    <xdr:from>
      <xdr:col>1</xdr:col>
      <xdr:colOff>63242</xdr:colOff>
      <xdr:row>4</xdr:row>
      <xdr:rowOff>165518</xdr:rowOff>
    </xdr:from>
    <xdr:to>
      <xdr:col>7</xdr:col>
      <xdr:colOff>337444</xdr:colOff>
      <xdr:row>8</xdr:row>
      <xdr:rowOff>51680</xdr:rowOff>
    </xdr:to>
    <xdr:grpSp>
      <xdr:nvGrpSpPr>
        <xdr:cNvPr id="49" name="Grupo 48">
          <a:extLst>
            <a:ext uri="{FF2B5EF4-FFF2-40B4-BE49-F238E27FC236}">
              <a16:creationId xmlns:a16="http://schemas.microsoft.com/office/drawing/2014/main" id="{00000000-0008-0000-0B00-000031000000}"/>
            </a:ext>
          </a:extLst>
        </xdr:cNvPr>
        <xdr:cNvGrpSpPr/>
      </xdr:nvGrpSpPr>
      <xdr:grpSpPr>
        <a:xfrm>
          <a:off x="282606" y="1320063"/>
          <a:ext cx="4268929" cy="671253"/>
          <a:chOff x="4417219" y="1154905"/>
          <a:chExt cx="3417094" cy="509587"/>
        </a:xfrm>
      </xdr:grpSpPr>
      <xdr:sp macro="" textlink="">
        <xdr:nvSpPr>
          <xdr:cNvPr id="50" name="Rectángulo 49">
            <a:extLst>
              <a:ext uri="{FF2B5EF4-FFF2-40B4-BE49-F238E27FC236}">
                <a16:creationId xmlns:a16="http://schemas.microsoft.com/office/drawing/2014/main" id="{00000000-0008-0000-0B00-000032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51" name="Anillo 23">
            <a:extLst>
              <a:ext uri="{FF2B5EF4-FFF2-40B4-BE49-F238E27FC236}">
                <a16:creationId xmlns:a16="http://schemas.microsoft.com/office/drawing/2014/main" id="{00000000-0008-0000-0B00-000033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2" name="Elipse 51">
            <a:extLst>
              <a:ext uri="{FF2B5EF4-FFF2-40B4-BE49-F238E27FC236}">
                <a16:creationId xmlns:a16="http://schemas.microsoft.com/office/drawing/2014/main" id="{00000000-0008-0000-0B00-000034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20</xdr:col>
      <xdr:colOff>107156</xdr:colOff>
      <xdr:row>47</xdr:row>
      <xdr:rowOff>119063</xdr:rowOff>
    </xdr:from>
    <xdr:to>
      <xdr:col>29</xdr:col>
      <xdr:colOff>333374</xdr:colOff>
      <xdr:row>53</xdr:row>
      <xdr:rowOff>210502</xdr:rowOff>
    </xdr:to>
    <xdr:graphicFrame macro="">
      <xdr:nvGraphicFramePr>
        <xdr:cNvPr id="53" name="Gráfico 52">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321471</xdr:colOff>
      <xdr:row>54</xdr:row>
      <xdr:rowOff>119063</xdr:rowOff>
    </xdr:from>
    <xdr:to>
      <xdr:col>29</xdr:col>
      <xdr:colOff>261940</xdr:colOff>
      <xdr:row>64</xdr:row>
      <xdr:rowOff>202406</xdr:rowOff>
    </xdr:to>
    <xdr:graphicFrame macro="">
      <xdr:nvGraphicFramePr>
        <xdr:cNvPr id="54" name="Gráfico 53">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317504</xdr:colOff>
      <xdr:row>4</xdr:row>
      <xdr:rowOff>148165</xdr:rowOff>
    </xdr:from>
    <xdr:to>
      <xdr:col>29</xdr:col>
      <xdr:colOff>367100</xdr:colOff>
      <xdr:row>8</xdr:row>
      <xdr:rowOff>91715</xdr:rowOff>
    </xdr:to>
    <xdr:grpSp>
      <xdr:nvGrpSpPr>
        <xdr:cNvPr id="29" name="Grupo 28">
          <a:extLst>
            <a:ext uri="{FF2B5EF4-FFF2-40B4-BE49-F238E27FC236}">
              <a16:creationId xmlns:a16="http://schemas.microsoft.com/office/drawing/2014/main" id="{00000000-0008-0000-0B00-00001D000000}"/>
            </a:ext>
          </a:extLst>
        </xdr:cNvPr>
        <xdr:cNvGrpSpPr/>
      </xdr:nvGrpSpPr>
      <xdr:grpSpPr>
        <a:xfrm>
          <a:off x="8168413" y="1302710"/>
          <a:ext cx="9251323" cy="728641"/>
          <a:chOff x="7655719" y="1333501"/>
          <a:chExt cx="8082346" cy="705550"/>
        </a:xfrm>
      </xdr:grpSpPr>
      <xdr:grpSp>
        <xdr:nvGrpSpPr>
          <xdr:cNvPr id="30" name="Grupo 29">
            <a:hlinkClick xmlns:r="http://schemas.openxmlformats.org/officeDocument/2006/relationships" r:id="rId7"/>
            <a:extLst>
              <a:ext uri="{FF2B5EF4-FFF2-40B4-BE49-F238E27FC236}">
                <a16:creationId xmlns:a16="http://schemas.microsoft.com/office/drawing/2014/main" id="{00000000-0008-0000-0B00-00001E000000}"/>
              </a:ext>
            </a:extLst>
          </xdr:cNvPr>
          <xdr:cNvGrpSpPr/>
        </xdr:nvGrpSpPr>
        <xdr:grpSpPr>
          <a:xfrm>
            <a:off x="7655719" y="1428845"/>
            <a:ext cx="1347563" cy="486257"/>
            <a:chOff x="5838825" y="1343024"/>
            <a:chExt cx="1324430" cy="485775"/>
          </a:xfrm>
        </xdr:grpSpPr>
        <xdr:pic>
          <xdr:nvPicPr>
            <xdr:cNvPr id="43" name="Gráfico 42" descr="Portapapeles con relleno sólido">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1" name="Grupo 30">
            <a:hlinkClick xmlns:r="http://schemas.openxmlformats.org/officeDocument/2006/relationships" r:id="rId10"/>
            <a:extLst>
              <a:ext uri="{FF2B5EF4-FFF2-40B4-BE49-F238E27FC236}">
                <a16:creationId xmlns:a16="http://schemas.microsoft.com/office/drawing/2014/main" id="{00000000-0008-0000-0B00-00001F000000}"/>
              </a:ext>
            </a:extLst>
          </xdr:cNvPr>
          <xdr:cNvGrpSpPr/>
        </xdr:nvGrpSpPr>
        <xdr:grpSpPr>
          <a:xfrm>
            <a:off x="9111165" y="1419311"/>
            <a:ext cx="1504078" cy="533928"/>
            <a:chOff x="7463571" y="1409700"/>
            <a:chExt cx="1501862" cy="533398"/>
          </a:xfrm>
        </xdr:grpSpPr>
        <xdr:pic>
          <xdr:nvPicPr>
            <xdr:cNvPr id="41" name="Gráfico 40" descr="Onda de sonido contorno">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2" name="Grupo 31">
            <a:hlinkClick xmlns:r="http://schemas.openxmlformats.org/officeDocument/2006/relationships" r:id="rId13"/>
            <a:extLst>
              <a:ext uri="{FF2B5EF4-FFF2-40B4-BE49-F238E27FC236}">
                <a16:creationId xmlns:a16="http://schemas.microsoft.com/office/drawing/2014/main" id="{00000000-0008-0000-0B00-000020000000}"/>
              </a:ext>
            </a:extLst>
          </xdr:cNvPr>
          <xdr:cNvGrpSpPr/>
        </xdr:nvGrpSpPr>
        <xdr:grpSpPr>
          <a:xfrm>
            <a:off x="12397300" y="1333501"/>
            <a:ext cx="1596395" cy="705550"/>
            <a:chOff x="7953375" y="295275"/>
            <a:chExt cx="1568989" cy="704850"/>
          </a:xfrm>
        </xdr:grpSpPr>
        <xdr:pic>
          <xdr:nvPicPr>
            <xdr:cNvPr id="39" name="Gráfico 38" descr="Indicador con relleno sólido">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3" name="Grupo 32">
            <a:hlinkClick xmlns:r="http://schemas.openxmlformats.org/officeDocument/2006/relationships" r:id="rId16"/>
            <a:extLst>
              <a:ext uri="{FF2B5EF4-FFF2-40B4-BE49-F238E27FC236}">
                <a16:creationId xmlns:a16="http://schemas.microsoft.com/office/drawing/2014/main" id="{00000000-0008-0000-0B00-000021000000}"/>
              </a:ext>
            </a:extLst>
          </xdr:cNvPr>
          <xdr:cNvGrpSpPr/>
        </xdr:nvGrpSpPr>
        <xdr:grpSpPr>
          <a:xfrm>
            <a:off x="14140117" y="1438380"/>
            <a:ext cx="1597948" cy="543463"/>
            <a:chOff x="11296651" y="1190625"/>
            <a:chExt cx="1570518" cy="542924"/>
          </a:xfrm>
        </xdr:grpSpPr>
        <xdr:pic>
          <xdr:nvPicPr>
            <xdr:cNvPr id="37" name="Gráfico 36" descr="Brújula con relleno sólido">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34" name="Grupo 33">
            <a:hlinkClick xmlns:r="http://schemas.openxmlformats.org/officeDocument/2006/relationships" r:id="rId19"/>
            <a:extLst>
              <a:ext uri="{FF2B5EF4-FFF2-40B4-BE49-F238E27FC236}">
                <a16:creationId xmlns:a16="http://schemas.microsoft.com/office/drawing/2014/main" id="{00000000-0008-0000-0B00-000022000000}"/>
              </a:ext>
            </a:extLst>
          </xdr:cNvPr>
          <xdr:cNvGrpSpPr/>
        </xdr:nvGrpSpPr>
        <xdr:grpSpPr>
          <a:xfrm>
            <a:off x="10768270" y="1447914"/>
            <a:ext cx="1428491" cy="505326"/>
            <a:chOff x="9308738" y="1438274"/>
            <a:chExt cx="1426387" cy="504825"/>
          </a:xfrm>
        </xdr:grpSpPr>
        <xdr:pic>
          <xdr:nvPicPr>
            <xdr:cNvPr id="35" name="Gráfico 34" descr="Gráfico de barras con tendencia alcista con relleno sólido">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304800</xdr:colOff>
      <xdr:row>1</xdr:row>
      <xdr:rowOff>11905</xdr:rowOff>
    </xdr:from>
    <xdr:to>
      <xdr:col>24</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C00-000002000000}"/>
            </a:ext>
          </a:extLst>
        </xdr:cNvPr>
        <xdr:cNvSpPr/>
      </xdr:nvSpPr>
      <xdr:spPr>
        <a:xfrm rot="10800000">
          <a:off x="4781550"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217157</xdr:colOff>
      <xdr:row>0</xdr:row>
      <xdr:rowOff>190499</xdr:rowOff>
    </xdr:from>
    <xdr:to>
      <xdr:col>24</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C00-000003000000}"/>
            </a:ext>
          </a:extLst>
        </xdr:cNvPr>
        <xdr:cNvSpPr/>
      </xdr:nvSpPr>
      <xdr:spPr>
        <a:xfrm rot="10800000">
          <a:off x="6436982"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47</xdr:row>
      <xdr:rowOff>57150</xdr:rowOff>
    </xdr:from>
    <xdr:to>
      <xdr:col>20</xdr:col>
      <xdr:colOff>444500</xdr:colOff>
      <xdr:row>64</xdr:row>
      <xdr:rowOff>222250</xdr:rowOff>
    </xdr:to>
    <xdr:graphicFrame macro="">
      <xdr:nvGraphicFramePr>
        <xdr:cNvPr id="5" name="3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21167</xdr:colOff>
      <xdr:row>5</xdr:row>
      <xdr:rowOff>10583</xdr:rowOff>
    </xdr:from>
    <xdr:to>
      <xdr:col>9</xdr:col>
      <xdr:colOff>31751</xdr:colOff>
      <xdr:row>8</xdr:row>
      <xdr:rowOff>84599</xdr:rowOff>
    </xdr:to>
    <xdr:grpSp>
      <xdr:nvGrpSpPr>
        <xdr:cNvPr id="6" name="Grupo 5">
          <a:extLst>
            <a:ext uri="{FF2B5EF4-FFF2-40B4-BE49-F238E27FC236}">
              <a16:creationId xmlns:a16="http://schemas.microsoft.com/office/drawing/2014/main" id="{00000000-0008-0000-0C00-000006000000}"/>
            </a:ext>
          </a:extLst>
        </xdr:cNvPr>
        <xdr:cNvGrpSpPr/>
      </xdr:nvGrpSpPr>
      <xdr:grpSpPr>
        <a:xfrm>
          <a:off x="240975" y="1353852"/>
          <a:ext cx="5395872" cy="660170"/>
          <a:chOff x="4417219" y="1154905"/>
          <a:chExt cx="3417094" cy="509587"/>
        </a:xfrm>
      </xdr:grpSpPr>
      <xdr:sp macro="" textlink="">
        <xdr:nvSpPr>
          <xdr:cNvPr id="7" name="Rectángulo 6">
            <a:extLst>
              <a:ext uri="{FF2B5EF4-FFF2-40B4-BE49-F238E27FC236}">
                <a16:creationId xmlns:a16="http://schemas.microsoft.com/office/drawing/2014/main" id="{00000000-0008-0000-0C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C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C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671301</xdr:colOff>
      <xdr:row>3</xdr:row>
      <xdr:rowOff>109284</xdr:rowOff>
    </xdr:to>
    <xdr:pic>
      <xdr:nvPicPr>
        <xdr:cNvPr id="11" name="Imagen 10">
          <a:extLst>
            <a:ext uri="{FF2B5EF4-FFF2-40B4-BE49-F238E27FC236}">
              <a16:creationId xmlns:a16="http://schemas.microsoft.com/office/drawing/2014/main" id="{00000000-0008-0000-0C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1516" cy="818368"/>
        </a:xfrm>
        <a:prstGeom prst="rect">
          <a:avLst/>
        </a:prstGeom>
        <a:ln>
          <a:noFill/>
        </a:ln>
      </xdr:spPr>
    </xdr:pic>
    <xdr:clientData/>
  </xdr:twoCellAnchor>
  <xdr:twoCellAnchor editAs="oneCell">
    <xdr:from>
      <xdr:col>29</xdr:col>
      <xdr:colOff>251622</xdr:colOff>
      <xdr:row>2</xdr:row>
      <xdr:rowOff>76200</xdr:rowOff>
    </xdr:from>
    <xdr:to>
      <xdr:col>30</xdr:col>
      <xdr:colOff>423265</xdr:colOff>
      <xdr:row>3</xdr:row>
      <xdr:rowOff>72352</xdr:rowOff>
    </xdr:to>
    <xdr:pic>
      <xdr:nvPicPr>
        <xdr:cNvPr id="17" name="Imagen 16">
          <a:hlinkClick xmlns:r="http://schemas.openxmlformats.org/officeDocument/2006/relationships" r:id="rId3"/>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091572" y="457200"/>
          <a:ext cx="571694"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323850</xdr:colOff>
      <xdr:row>4</xdr:row>
      <xdr:rowOff>190085</xdr:rowOff>
    </xdr:from>
    <xdr:to>
      <xdr:col>30</xdr:col>
      <xdr:colOff>395671</xdr:colOff>
      <xdr:row>8</xdr:row>
      <xdr:rowOff>133635</xdr:rowOff>
    </xdr:to>
    <xdr:grpSp>
      <xdr:nvGrpSpPr>
        <xdr:cNvPr id="18" name="Grupo 17">
          <a:extLst>
            <a:ext uri="{FF2B5EF4-FFF2-40B4-BE49-F238E27FC236}">
              <a16:creationId xmlns:a16="http://schemas.microsoft.com/office/drawing/2014/main" id="{00000000-0008-0000-0C00-000012000000}"/>
            </a:ext>
          </a:extLst>
        </xdr:cNvPr>
        <xdr:cNvGrpSpPr/>
      </xdr:nvGrpSpPr>
      <xdr:grpSpPr>
        <a:xfrm>
          <a:off x="8823081" y="1337970"/>
          <a:ext cx="9267109" cy="725088"/>
          <a:chOff x="7655719" y="1333501"/>
          <a:chExt cx="8082346" cy="705550"/>
        </a:xfrm>
      </xdr:grpSpPr>
      <xdr:grpSp>
        <xdr:nvGrpSpPr>
          <xdr:cNvPr id="19" name="Grupo 18">
            <a:hlinkClick xmlns:r="http://schemas.openxmlformats.org/officeDocument/2006/relationships" r:id="rId5"/>
            <a:extLst>
              <a:ext uri="{FF2B5EF4-FFF2-40B4-BE49-F238E27FC236}">
                <a16:creationId xmlns:a16="http://schemas.microsoft.com/office/drawing/2014/main" id="{00000000-0008-0000-0C00-000013000000}"/>
              </a:ext>
            </a:extLst>
          </xdr:cNvPr>
          <xdr:cNvGrpSpPr/>
        </xdr:nvGrpSpPr>
        <xdr:grpSpPr>
          <a:xfrm>
            <a:off x="7655719" y="1428845"/>
            <a:ext cx="1347563" cy="486257"/>
            <a:chOff x="5838825" y="1343024"/>
            <a:chExt cx="1324430" cy="485775"/>
          </a:xfrm>
        </xdr:grpSpPr>
        <xdr:pic>
          <xdr:nvPicPr>
            <xdr:cNvPr id="32" name="Gráfico 31" descr="Portapapeles con relleno sólido">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0" name="Grupo 19">
            <a:hlinkClick xmlns:r="http://schemas.openxmlformats.org/officeDocument/2006/relationships" r:id="rId8"/>
            <a:extLst>
              <a:ext uri="{FF2B5EF4-FFF2-40B4-BE49-F238E27FC236}">
                <a16:creationId xmlns:a16="http://schemas.microsoft.com/office/drawing/2014/main" id="{00000000-0008-0000-0C00-000014000000}"/>
              </a:ext>
            </a:extLst>
          </xdr:cNvPr>
          <xdr:cNvGrpSpPr/>
        </xdr:nvGrpSpPr>
        <xdr:grpSpPr>
          <a:xfrm>
            <a:off x="9111165" y="1419311"/>
            <a:ext cx="1504078" cy="533928"/>
            <a:chOff x="7463571" y="1409700"/>
            <a:chExt cx="1501862" cy="533398"/>
          </a:xfrm>
        </xdr:grpSpPr>
        <xdr:pic>
          <xdr:nvPicPr>
            <xdr:cNvPr id="30" name="Gráfico 29" descr="Onda de sonido contorno">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1" name="Grupo 20">
            <a:hlinkClick xmlns:r="http://schemas.openxmlformats.org/officeDocument/2006/relationships" r:id="rId11"/>
            <a:extLst>
              <a:ext uri="{FF2B5EF4-FFF2-40B4-BE49-F238E27FC236}">
                <a16:creationId xmlns:a16="http://schemas.microsoft.com/office/drawing/2014/main" id="{00000000-0008-0000-0C00-000015000000}"/>
              </a:ext>
            </a:extLst>
          </xdr:cNvPr>
          <xdr:cNvGrpSpPr/>
        </xdr:nvGrpSpPr>
        <xdr:grpSpPr>
          <a:xfrm>
            <a:off x="12397300" y="1333501"/>
            <a:ext cx="1596395" cy="705550"/>
            <a:chOff x="7953375" y="295275"/>
            <a:chExt cx="1568989" cy="704850"/>
          </a:xfrm>
        </xdr:grpSpPr>
        <xdr:pic>
          <xdr:nvPicPr>
            <xdr:cNvPr id="28" name="Gráfico 27" descr="Indicador con relleno sólido">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2" name="Grupo 21">
            <a:hlinkClick xmlns:r="http://schemas.openxmlformats.org/officeDocument/2006/relationships" r:id="rId14"/>
            <a:extLst>
              <a:ext uri="{FF2B5EF4-FFF2-40B4-BE49-F238E27FC236}">
                <a16:creationId xmlns:a16="http://schemas.microsoft.com/office/drawing/2014/main" id="{00000000-0008-0000-0C00-000016000000}"/>
              </a:ext>
            </a:extLst>
          </xdr:cNvPr>
          <xdr:cNvGrpSpPr/>
        </xdr:nvGrpSpPr>
        <xdr:grpSpPr>
          <a:xfrm>
            <a:off x="14140117" y="1438380"/>
            <a:ext cx="1597948" cy="543463"/>
            <a:chOff x="11296651" y="1190625"/>
            <a:chExt cx="1570518" cy="542924"/>
          </a:xfrm>
        </xdr:grpSpPr>
        <xdr:pic>
          <xdr:nvPicPr>
            <xdr:cNvPr id="26" name="Gráfico 25" descr="Brújula con relleno sólido">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3" name="Grupo 22">
            <a:hlinkClick xmlns:r="http://schemas.openxmlformats.org/officeDocument/2006/relationships" r:id="rId17"/>
            <a:extLst>
              <a:ext uri="{FF2B5EF4-FFF2-40B4-BE49-F238E27FC236}">
                <a16:creationId xmlns:a16="http://schemas.microsoft.com/office/drawing/2014/main" id="{00000000-0008-0000-0C00-000017000000}"/>
              </a:ext>
            </a:extLst>
          </xdr:cNvPr>
          <xdr:cNvGrpSpPr/>
        </xdr:nvGrpSpPr>
        <xdr:grpSpPr>
          <a:xfrm>
            <a:off x="10768270" y="1447914"/>
            <a:ext cx="1428491" cy="505326"/>
            <a:chOff x="9308738" y="1438274"/>
            <a:chExt cx="1426387" cy="504825"/>
          </a:xfrm>
        </xdr:grpSpPr>
        <xdr:pic>
          <xdr:nvPicPr>
            <xdr:cNvPr id="24" name="Gráfico 23" descr="Gráfico de barras con tendencia alcista con relleno sólido">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21</xdr:col>
      <xdr:colOff>107156</xdr:colOff>
      <xdr:row>47</xdr:row>
      <xdr:rowOff>119063</xdr:rowOff>
    </xdr:from>
    <xdr:to>
      <xdr:col>30</xdr:col>
      <xdr:colOff>333374</xdr:colOff>
      <xdr:row>53</xdr:row>
      <xdr:rowOff>210502</xdr:rowOff>
    </xdr:to>
    <xdr:graphicFrame macro="">
      <xdr:nvGraphicFramePr>
        <xdr:cNvPr id="35" name="Gráfico 34">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321471</xdr:colOff>
      <xdr:row>54</xdr:row>
      <xdr:rowOff>119063</xdr:rowOff>
    </xdr:from>
    <xdr:to>
      <xdr:col>30</xdr:col>
      <xdr:colOff>261940</xdr:colOff>
      <xdr:row>64</xdr:row>
      <xdr:rowOff>202406</xdr:rowOff>
    </xdr:to>
    <xdr:graphicFrame macro="">
      <xdr:nvGraphicFramePr>
        <xdr:cNvPr id="36" name="Gráfico 35">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D00-000002000000}"/>
            </a:ext>
          </a:extLst>
        </xdr:cNvPr>
        <xdr:cNvSpPr/>
      </xdr:nvSpPr>
      <xdr:spPr>
        <a:xfrm rot="10800000">
          <a:off x="471487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D00-000003000000}"/>
            </a:ext>
          </a:extLst>
        </xdr:cNvPr>
        <xdr:cNvSpPr/>
      </xdr:nvSpPr>
      <xdr:spPr>
        <a:xfrm rot="10800000">
          <a:off x="637030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47</xdr:row>
      <xdr:rowOff>275166</xdr:rowOff>
    </xdr:from>
    <xdr:to>
      <xdr:col>19</xdr:col>
      <xdr:colOff>486833</xdr:colOff>
      <xdr:row>64</xdr:row>
      <xdr:rowOff>190500</xdr:rowOff>
    </xdr:to>
    <xdr:graphicFrame macro="">
      <xdr:nvGraphicFramePr>
        <xdr:cNvPr id="5" name="3 Gráfico">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21167</xdr:colOff>
      <xdr:row>5</xdr:row>
      <xdr:rowOff>10583</xdr:rowOff>
    </xdr:from>
    <xdr:to>
      <xdr:col>8</xdr:col>
      <xdr:colOff>66676</xdr:colOff>
      <xdr:row>8</xdr:row>
      <xdr:rowOff>84599</xdr:rowOff>
    </xdr:to>
    <xdr:grpSp>
      <xdr:nvGrpSpPr>
        <xdr:cNvPr id="6" name="Grupo 5">
          <a:extLst>
            <a:ext uri="{FF2B5EF4-FFF2-40B4-BE49-F238E27FC236}">
              <a16:creationId xmlns:a16="http://schemas.microsoft.com/office/drawing/2014/main" id="{00000000-0008-0000-0D00-000006000000}"/>
            </a:ext>
          </a:extLst>
        </xdr:cNvPr>
        <xdr:cNvGrpSpPr/>
      </xdr:nvGrpSpPr>
      <xdr:grpSpPr>
        <a:xfrm>
          <a:off x="247953" y="1344083"/>
          <a:ext cx="4726366" cy="645516"/>
          <a:chOff x="4417219" y="1154905"/>
          <a:chExt cx="3417094" cy="509587"/>
        </a:xfrm>
      </xdr:grpSpPr>
      <xdr:sp macro="" textlink="">
        <xdr:nvSpPr>
          <xdr:cNvPr id="7" name="Rectángulo 6">
            <a:extLst>
              <a:ext uri="{FF2B5EF4-FFF2-40B4-BE49-F238E27FC236}">
                <a16:creationId xmlns:a16="http://schemas.microsoft.com/office/drawing/2014/main" id="{00000000-0008-0000-0D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D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D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669296</xdr:colOff>
      <xdr:row>3</xdr:row>
      <xdr:rowOff>109284</xdr:rowOff>
    </xdr:to>
    <xdr:pic>
      <xdr:nvPicPr>
        <xdr:cNvPr id="11" name="Imagen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44999" cy="818368"/>
        </a:xfrm>
        <a:prstGeom prst="rect">
          <a:avLst/>
        </a:prstGeom>
        <a:ln>
          <a:noFill/>
        </a:ln>
      </xdr:spPr>
    </xdr:pic>
    <xdr:clientData/>
  </xdr:twoCellAnchor>
  <xdr:twoCellAnchor editAs="oneCell">
    <xdr:from>
      <xdr:col>28</xdr:col>
      <xdr:colOff>300306</xdr:colOff>
      <xdr:row>1</xdr:row>
      <xdr:rowOff>104775</xdr:rowOff>
    </xdr:from>
    <xdr:to>
      <xdr:col>29</xdr:col>
      <xdr:colOff>474065</xdr:colOff>
      <xdr:row>2</xdr:row>
      <xdr:rowOff>481927</xdr:rowOff>
    </xdr:to>
    <xdr:pic>
      <xdr:nvPicPr>
        <xdr:cNvPr id="22" name="Imagen 21">
          <a:hlinkClick xmlns:r="http://schemas.openxmlformats.org/officeDocument/2006/relationships" r:id="rId3"/>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140256" y="295275"/>
          <a:ext cx="573810"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352425</xdr:colOff>
      <xdr:row>5</xdr:row>
      <xdr:rowOff>87427</xdr:rowOff>
    </xdr:from>
    <xdr:to>
      <xdr:col>29</xdr:col>
      <xdr:colOff>446471</xdr:colOff>
      <xdr:row>9</xdr:row>
      <xdr:rowOff>30977</xdr:rowOff>
    </xdr:to>
    <xdr:grpSp>
      <xdr:nvGrpSpPr>
        <xdr:cNvPr id="23" name="Grupo 22">
          <a:extLst>
            <a:ext uri="{FF2B5EF4-FFF2-40B4-BE49-F238E27FC236}">
              <a16:creationId xmlns:a16="http://schemas.microsoft.com/office/drawing/2014/main" id="{00000000-0008-0000-0D00-000017000000}"/>
            </a:ext>
          </a:extLst>
        </xdr:cNvPr>
        <xdr:cNvGrpSpPr/>
      </xdr:nvGrpSpPr>
      <xdr:grpSpPr>
        <a:xfrm>
          <a:off x="8153854" y="1420927"/>
          <a:ext cx="9310617" cy="705550"/>
          <a:chOff x="7655719" y="1333501"/>
          <a:chExt cx="8082346" cy="705550"/>
        </a:xfrm>
      </xdr:grpSpPr>
      <xdr:grpSp>
        <xdr:nvGrpSpPr>
          <xdr:cNvPr id="24" name="Grupo 23">
            <a:hlinkClick xmlns:r="http://schemas.openxmlformats.org/officeDocument/2006/relationships" r:id="rId5"/>
            <a:extLst>
              <a:ext uri="{FF2B5EF4-FFF2-40B4-BE49-F238E27FC236}">
                <a16:creationId xmlns:a16="http://schemas.microsoft.com/office/drawing/2014/main" id="{00000000-0008-0000-0D00-000018000000}"/>
              </a:ext>
            </a:extLst>
          </xdr:cNvPr>
          <xdr:cNvGrpSpPr/>
        </xdr:nvGrpSpPr>
        <xdr:grpSpPr>
          <a:xfrm>
            <a:off x="7655719" y="1428845"/>
            <a:ext cx="1347563" cy="486257"/>
            <a:chOff x="5838825" y="1343024"/>
            <a:chExt cx="1324430" cy="485775"/>
          </a:xfrm>
        </xdr:grpSpPr>
        <xdr:pic>
          <xdr:nvPicPr>
            <xdr:cNvPr id="37" name="Gráfico 36" descr="Portapapeles con relleno sólido">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38" name="CuadroTexto 37">
              <a:extLst>
                <a:ext uri="{FF2B5EF4-FFF2-40B4-BE49-F238E27FC236}">
                  <a16:creationId xmlns:a16="http://schemas.microsoft.com/office/drawing/2014/main" id="{00000000-0008-0000-0D00-000026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5" name="Grupo 24">
            <a:hlinkClick xmlns:r="http://schemas.openxmlformats.org/officeDocument/2006/relationships" r:id="rId8"/>
            <a:extLst>
              <a:ext uri="{FF2B5EF4-FFF2-40B4-BE49-F238E27FC236}">
                <a16:creationId xmlns:a16="http://schemas.microsoft.com/office/drawing/2014/main" id="{00000000-0008-0000-0D00-000019000000}"/>
              </a:ext>
            </a:extLst>
          </xdr:cNvPr>
          <xdr:cNvGrpSpPr/>
        </xdr:nvGrpSpPr>
        <xdr:grpSpPr>
          <a:xfrm>
            <a:off x="9111165" y="1419311"/>
            <a:ext cx="1504078" cy="533928"/>
            <a:chOff x="7463571" y="1409700"/>
            <a:chExt cx="1501862" cy="533398"/>
          </a:xfrm>
        </xdr:grpSpPr>
        <xdr:pic>
          <xdr:nvPicPr>
            <xdr:cNvPr id="35" name="Gráfico 34" descr="Onda de sonido contorno">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36" name="CuadroTexto 35">
              <a:extLst>
                <a:ext uri="{FF2B5EF4-FFF2-40B4-BE49-F238E27FC236}">
                  <a16:creationId xmlns:a16="http://schemas.microsoft.com/office/drawing/2014/main" id="{00000000-0008-0000-0D00-000024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6" name="Grupo 25">
            <a:hlinkClick xmlns:r="http://schemas.openxmlformats.org/officeDocument/2006/relationships" r:id="rId11"/>
            <a:extLst>
              <a:ext uri="{FF2B5EF4-FFF2-40B4-BE49-F238E27FC236}">
                <a16:creationId xmlns:a16="http://schemas.microsoft.com/office/drawing/2014/main" id="{00000000-0008-0000-0D00-00001A000000}"/>
              </a:ext>
            </a:extLst>
          </xdr:cNvPr>
          <xdr:cNvGrpSpPr/>
        </xdr:nvGrpSpPr>
        <xdr:grpSpPr>
          <a:xfrm>
            <a:off x="12397300" y="1333501"/>
            <a:ext cx="1596395" cy="705550"/>
            <a:chOff x="7953375" y="295275"/>
            <a:chExt cx="1568989" cy="704850"/>
          </a:xfrm>
        </xdr:grpSpPr>
        <xdr:pic>
          <xdr:nvPicPr>
            <xdr:cNvPr id="33" name="Gráfico 32" descr="Indicador con relleno sólido">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34" name="CuadroTexto 33">
              <a:extLst>
                <a:ext uri="{FF2B5EF4-FFF2-40B4-BE49-F238E27FC236}">
                  <a16:creationId xmlns:a16="http://schemas.microsoft.com/office/drawing/2014/main" id="{00000000-0008-0000-0D00-000022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7" name="Grupo 26">
            <a:hlinkClick xmlns:r="http://schemas.openxmlformats.org/officeDocument/2006/relationships" r:id="rId14"/>
            <a:extLst>
              <a:ext uri="{FF2B5EF4-FFF2-40B4-BE49-F238E27FC236}">
                <a16:creationId xmlns:a16="http://schemas.microsoft.com/office/drawing/2014/main" id="{00000000-0008-0000-0D00-00001B000000}"/>
              </a:ext>
            </a:extLst>
          </xdr:cNvPr>
          <xdr:cNvGrpSpPr/>
        </xdr:nvGrpSpPr>
        <xdr:grpSpPr>
          <a:xfrm>
            <a:off x="14140117" y="1438380"/>
            <a:ext cx="1597948" cy="543463"/>
            <a:chOff x="11296651" y="1190625"/>
            <a:chExt cx="1570518" cy="542924"/>
          </a:xfrm>
        </xdr:grpSpPr>
        <xdr:pic>
          <xdr:nvPicPr>
            <xdr:cNvPr id="31" name="Gráfico 30" descr="Brújula con relleno sólido">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32" name="CuadroTexto 31">
              <a:extLst>
                <a:ext uri="{FF2B5EF4-FFF2-40B4-BE49-F238E27FC236}">
                  <a16:creationId xmlns:a16="http://schemas.microsoft.com/office/drawing/2014/main" id="{00000000-0008-0000-0D00-000020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8" name="Grupo 27">
            <a:hlinkClick xmlns:r="http://schemas.openxmlformats.org/officeDocument/2006/relationships" r:id="rId17"/>
            <a:extLst>
              <a:ext uri="{FF2B5EF4-FFF2-40B4-BE49-F238E27FC236}">
                <a16:creationId xmlns:a16="http://schemas.microsoft.com/office/drawing/2014/main" id="{00000000-0008-0000-0D00-00001C000000}"/>
              </a:ext>
            </a:extLst>
          </xdr:cNvPr>
          <xdr:cNvGrpSpPr/>
        </xdr:nvGrpSpPr>
        <xdr:grpSpPr>
          <a:xfrm>
            <a:off x="10768270" y="1447914"/>
            <a:ext cx="1428491" cy="505326"/>
            <a:chOff x="9308738" y="1438274"/>
            <a:chExt cx="1426387" cy="504825"/>
          </a:xfrm>
        </xdr:grpSpPr>
        <xdr:pic>
          <xdr:nvPicPr>
            <xdr:cNvPr id="29" name="Gráfico 28" descr="Gráfico de barras con tendencia alcista con relleno sólido">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20</xdr:col>
      <xdr:colOff>107156</xdr:colOff>
      <xdr:row>47</xdr:row>
      <xdr:rowOff>119063</xdr:rowOff>
    </xdr:from>
    <xdr:to>
      <xdr:col>29</xdr:col>
      <xdr:colOff>333374</xdr:colOff>
      <xdr:row>53</xdr:row>
      <xdr:rowOff>210502</xdr:rowOff>
    </xdr:to>
    <mc:AlternateContent xmlns:mc="http://schemas.openxmlformats.org/markup-compatibility/2006">
      <mc:Choice xmlns="" xmlns:cx1="http://schemas.microsoft.com/office/drawing/2015/9/8/chartex" Requires="cx1">
        <xdr:graphicFrame macro="">
          <xdr:nvGraphicFramePr>
            <xdr:cNvPr id="40" name="Gráfico 39">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4" name="Rectángulo 3"/>
            <xdr:cNvSpPr>
              <a:spLocks noTextEdit="1"/>
            </xdr:cNvSpPr>
          </xdr:nvSpPr>
          <xdr:spPr>
            <a:xfrm>
              <a:off x="13167836" y="16494443"/>
              <a:ext cx="3891438" cy="18287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321471</xdr:colOff>
      <xdr:row>54</xdr:row>
      <xdr:rowOff>119063</xdr:rowOff>
    </xdr:from>
    <xdr:to>
      <xdr:col>29</xdr:col>
      <xdr:colOff>261940</xdr:colOff>
      <xdr:row>64</xdr:row>
      <xdr:rowOff>202406</xdr:rowOff>
    </xdr:to>
    <xdr:graphicFrame macro="">
      <xdr:nvGraphicFramePr>
        <xdr:cNvPr id="41" name="Gráfico 40">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E00-000002000000}"/>
            </a:ext>
          </a:extLst>
        </xdr:cNvPr>
        <xdr:cNvSpPr/>
      </xdr:nvSpPr>
      <xdr:spPr>
        <a:xfrm rot="10800000">
          <a:off x="486727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E00-000003000000}"/>
            </a:ext>
          </a:extLst>
        </xdr:cNvPr>
        <xdr:cNvSpPr/>
      </xdr:nvSpPr>
      <xdr:spPr>
        <a:xfrm rot="10800000">
          <a:off x="652270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43</xdr:row>
      <xdr:rowOff>57151</xdr:rowOff>
    </xdr:from>
    <xdr:to>
      <xdr:col>19</xdr:col>
      <xdr:colOff>381000</xdr:colOff>
      <xdr:row>60</xdr:row>
      <xdr:rowOff>161926</xdr:rowOff>
    </xdr:to>
    <xdr:graphicFrame macro="">
      <xdr:nvGraphicFramePr>
        <xdr:cNvPr id="5" name="3 Gráfico">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244778</xdr:colOff>
      <xdr:row>8</xdr:row>
      <xdr:rowOff>84599</xdr:rowOff>
    </xdr:to>
    <xdr:grpSp>
      <xdr:nvGrpSpPr>
        <xdr:cNvPr id="6" name="Grupo 5">
          <a:extLst>
            <a:ext uri="{FF2B5EF4-FFF2-40B4-BE49-F238E27FC236}">
              <a16:creationId xmlns:a16="http://schemas.microsoft.com/office/drawing/2014/main" id="{00000000-0008-0000-0E00-000006000000}"/>
            </a:ext>
          </a:extLst>
        </xdr:cNvPr>
        <xdr:cNvGrpSpPr/>
      </xdr:nvGrpSpPr>
      <xdr:grpSpPr>
        <a:xfrm>
          <a:off x="247952" y="1344083"/>
          <a:ext cx="4196897" cy="645516"/>
          <a:chOff x="4417219" y="1154905"/>
          <a:chExt cx="3417094" cy="509587"/>
        </a:xfrm>
      </xdr:grpSpPr>
      <xdr:sp macro="" textlink="">
        <xdr:nvSpPr>
          <xdr:cNvPr id="7" name="Rectángulo 6">
            <a:extLst>
              <a:ext uri="{FF2B5EF4-FFF2-40B4-BE49-F238E27FC236}">
                <a16:creationId xmlns:a16="http://schemas.microsoft.com/office/drawing/2014/main" id="{00000000-0008-0000-0E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E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E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673807</xdr:colOff>
      <xdr:row>3</xdr:row>
      <xdr:rowOff>109284</xdr:rowOff>
    </xdr:to>
    <xdr:pic>
      <xdr:nvPicPr>
        <xdr:cNvPr id="11" name="Imagen 10">
          <a:extLst>
            <a:ext uri="{FF2B5EF4-FFF2-40B4-BE49-F238E27FC236}">
              <a16:creationId xmlns:a16="http://schemas.microsoft.com/office/drawing/2014/main" id="{00000000-0008-0000-0E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7030" cy="818368"/>
        </a:xfrm>
        <a:prstGeom prst="rect">
          <a:avLst/>
        </a:prstGeom>
        <a:ln>
          <a:noFill/>
        </a:ln>
      </xdr:spPr>
    </xdr:pic>
    <xdr:clientData/>
  </xdr:twoCellAnchor>
  <xdr:twoCellAnchor editAs="oneCell">
    <xdr:from>
      <xdr:col>28</xdr:col>
      <xdr:colOff>212200</xdr:colOff>
      <xdr:row>0</xdr:row>
      <xdr:rowOff>180975</xdr:rowOff>
    </xdr:from>
    <xdr:to>
      <xdr:col>29</xdr:col>
      <xdr:colOff>390721</xdr:colOff>
      <xdr:row>2</xdr:row>
      <xdr:rowOff>367627</xdr:rowOff>
    </xdr:to>
    <xdr:pic>
      <xdr:nvPicPr>
        <xdr:cNvPr id="12" name="Imagen 11">
          <a:hlinkClick xmlns:r="http://schemas.openxmlformats.org/officeDocument/2006/relationships" r:id="rId3"/>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71225" y="180975"/>
          <a:ext cx="578571"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247650</xdr:colOff>
      <xdr:row>4</xdr:row>
      <xdr:rowOff>168390</xdr:rowOff>
    </xdr:from>
    <xdr:to>
      <xdr:col>29</xdr:col>
      <xdr:colOff>363127</xdr:colOff>
      <xdr:row>8</xdr:row>
      <xdr:rowOff>111940</xdr:rowOff>
    </xdr:to>
    <xdr:grpSp>
      <xdr:nvGrpSpPr>
        <xdr:cNvPr id="13" name="Grupo 12">
          <a:extLst>
            <a:ext uri="{FF2B5EF4-FFF2-40B4-BE49-F238E27FC236}">
              <a16:creationId xmlns:a16="http://schemas.microsoft.com/office/drawing/2014/main" id="{00000000-0008-0000-0E00-00000D000000}"/>
            </a:ext>
          </a:extLst>
        </xdr:cNvPr>
        <xdr:cNvGrpSpPr/>
      </xdr:nvGrpSpPr>
      <xdr:grpSpPr>
        <a:xfrm>
          <a:off x="8049079" y="1311390"/>
          <a:ext cx="9332048" cy="705550"/>
          <a:chOff x="7655719" y="1333501"/>
          <a:chExt cx="8082346" cy="705550"/>
        </a:xfrm>
      </xdr:grpSpPr>
      <xdr:grpSp>
        <xdr:nvGrpSpPr>
          <xdr:cNvPr id="14" name="Grupo 13">
            <a:hlinkClick xmlns:r="http://schemas.openxmlformats.org/officeDocument/2006/relationships" r:id="rId5"/>
            <a:extLst>
              <a:ext uri="{FF2B5EF4-FFF2-40B4-BE49-F238E27FC236}">
                <a16:creationId xmlns:a16="http://schemas.microsoft.com/office/drawing/2014/main" id="{00000000-0008-0000-0E00-00000E000000}"/>
              </a:ext>
            </a:extLst>
          </xdr:cNvPr>
          <xdr:cNvGrpSpPr/>
        </xdr:nvGrpSpPr>
        <xdr:grpSpPr>
          <a:xfrm>
            <a:off x="7655719" y="1428845"/>
            <a:ext cx="1347563" cy="486257"/>
            <a:chOff x="5838825" y="1343024"/>
            <a:chExt cx="1324430" cy="485775"/>
          </a:xfrm>
        </xdr:grpSpPr>
        <xdr:pic>
          <xdr:nvPicPr>
            <xdr:cNvPr id="27" name="Gráfico 26" descr="Portapapeles con relleno sólido">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28" name="CuadroTexto 27">
              <a:extLst>
                <a:ext uri="{FF2B5EF4-FFF2-40B4-BE49-F238E27FC236}">
                  <a16:creationId xmlns:a16="http://schemas.microsoft.com/office/drawing/2014/main" id="{00000000-0008-0000-0E00-00001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5" name="Grupo 14">
            <a:hlinkClick xmlns:r="http://schemas.openxmlformats.org/officeDocument/2006/relationships" r:id="rId8"/>
            <a:extLst>
              <a:ext uri="{FF2B5EF4-FFF2-40B4-BE49-F238E27FC236}">
                <a16:creationId xmlns:a16="http://schemas.microsoft.com/office/drawing/2014/main" id="{00000000-0008-0000-0E00-00000F000000}"/>
              </a:ext>
            </a:extLst>
          </xdr:cNvPr>
          <xdr:cNvGrpSpPr/>
        </xdr:nvGrpSpPr>
        <xdr:grpSpPr>
          <a:xfrm>
            <a:off x="9111165" y="1419311"/>
            <a:ext cx="1504078" cy="533928"/>
            <a:chOff x="7463571" y="1409700"/>
            <a:chExt cx="1501862" cy="533398"/>
          </a:xfrm>
        </xdr:grpSpPr>
        <xdr:pic>
          <xdr:nvPicPr>
            <xdr:cNvPr id="25" name="Gráfico 24" descr="Onda de sonido contorn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26" name="CuadroTexto 25">
              <a:extLst>
                <a:ext uri="{FF2B5EF4-FFF2-40B4-BE49-F238E27FC236}">
                  <a16:creationId xmlns:a16="http://schemas.microsoft.com/office/drawing/2014/main" id="{00000000-0008-0000-0E00-00001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6" name="Grupo 15">
            <a:hlinkClick xmlns:r="http://schemas.openxmlformats.org/officeDocument/2006/relationships" r:id="rId11"/>
            <a:extLst>
              <a:ext uri="{FF2B5EF4-FFF2-40B4-BE49-F238E27FC236}">
                <a16:creationId xmlns:a16="http://schemas.microsoft.com/office/drawing/2014/main" id="{00000000-0008-0000-0E00-000010000000}"/>
              </a:ext>
            </a:extLst>
          </xdr:cNvPr>
          <xdr:cNvGrpSpPr/>
        </xdr:nvGrpSpPr>
        <xdr:grpSpPr>
          <a:xfrm>
            <a:off x="12397300" y="1333501"/>
            <a:ext cx="1596395" cy="705550"/>
            <a:chOff x="7953375" y="295275"/>
            <a:chExt cx="1568989" cy="704850"/>
          </a:xfrm>
        </xdr:grpSpPr>
        <xdr:pic>
          <xdr:nvPicPr>
            <xdr:cNvPr id="23" name="Gráfico 22" descr="Indicador con relleno sólido">
              <a:extLst>
                <a:ext uri="{FF2B5EF4-FFF2-40B4-BE49-F238E27FC236}">
                  <a16:creationId xmlns:a16="http://schemas.microsoft.com/office/drawing/2014/main" id="{00000000-0008-0000-0E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24" name="CuadroTexto 23">
              <a:extLst>
                <a:ext uri="{FF2B5EF4-FFF2-40B4-BE49-F238E27FC236}">
                  <a16:creationId xmlns:a16="http://schemas.microsoft.com/office/drawing/2014/main" id="{00000000-0008-0000-0E00-00001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7" name="Grupo 16">
            <a:hlinkClick xmlns:r="http://schemas.openxmlformats.org/officeDocument/2006/relationships" r:id="rId14"/>
            <a:extLst>
              <a:ext uri="{FF2B5EF4-FFF2-40B4-BE49-F238E27FC236}">
                <a16:creationId xmlns:a16="http://schemas.microsoft.com/office/drawing/2014/main" id="{00000000-0008-0000-0E00-000011000000}"/>
              </a:ext>
            </a:extLst>
          </xdr:cNvPr>
          <xdr:cNvGrpSpPr/>
        </xdr:nvGrpSpPr>
        <xdr:grpSpPr>
          <a:xfrm>
            <a:off x="14140117" y="1438380"/>
            <a:ext cx="1597948" cy="543463"/>
            <a:chOff x="11296651" y="1190625"/>
            <a:chExt cx="1570518" cy="542924"/>
          </a:xfrm>
        </xdr:grpSpPr>
        <xdr:pic>
          <xdr:nvPicPr>
            <xdr:cNvPr id="21" name="Gráfico 20" descr="Brújula con relleno sólido">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22" name="CuadroTexto 21">
              <a:extLst>
                <a:ext uri="{FF2B5EF4-FFF2-40B4-BE49-F238E27FC236}">
                  <a16:creationId xmlns:a16="http://schemas.microsoft.com/office/drawing/2014/main" id="{00000000-0008-0000-0E00-00001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18" name="Grupo 17">
            <a:hlinkClick xmlns:r="http://schemas.openxmlformats.org/officeDocument/2006/relationships" r:id="rId17"/>
            <a:extLst>
              <a:ext uri="{FF2B5EF4-FFF2-40B4-BE49-F238E27FC236}">
                <a16:creationId xmlns:a16="http://schemas.microsoft.com/office/drawing/2014/main" id="{00000000-0008-0000-0E00-000012000000}"/>
              </a:ext>
            </a:extLst>
          </xdr:cNvPr>
          <xdr:cNvGrpSpPr/>
        </xdr:nvGrpSpPr>
        <xdr:grpSpPr>
          <a:xfrm>
            <a:off x="10768270" y="1447914"/>
            <a:ext cx="1428491" cy="505326"/>
            <a:chOff x="9308738" y="1438274"/>
            <a:chExt cx="1426387" cy="504825"/>
          </a:xfrm>
        </xdr:grpSpPr>
        <xdr:pic>
          <xdr:nvPicPr>
            <xdr:cNvPr id="19" name="Gráfico 18" descr="Gráfico de barras con tendencia alcista con relleno sólido">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20" name="CuadroTexto 19">
              <a:extLst>
                <a:ext uri="{FF2B5EF4-FFF2-40B4-BE49-F238E27FC236}">
                  <a16:creationId xmlns:a16="http://schemas.microsoft.com/office/drawing/2014/main" id="{00000000-0008-0000-0E00-00001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20</xdr:col>
      <xdr:colOff>107156</xdr:colOff>
      <xdr:row>43</xdr:row>
      <xdr:rowOff>119063</xdr:rowOff>
    </xdr:from>
    <xdr:to>
      <xdr:col>29</xdr:col>
      <xdr:colOff>333374</xdr:colOff>
      <xdr:row>49</xdr:row>
      <xdr:rowOff>210502</xdr:rowOff>
    </xdr:to>
    <xdr:graphicFrame macro="">
      <xdr:nvGraphicFramePr>
        <xdr:cNvPr id="30" name="Gráfico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321471</xdr:colOff>
      <xdr:row>50</xdr:row>
      <xdr:rowOff>119063</xdr:rowOff>
    </xdr:from>
    <xdr:to>
      <xdr:col>29</xdr:col>
      <xdr:colOff>261940</xdr:colOff>
      <xdr:row>60</xdr:row>
      <xdr:rowOff>202406</xdr:rowOff>
    </xdr:to>
    <xdr:graphicFrame macro="">
      <xdr:nvGraphicFramePr>
        <xdr:cNvPr id="31" name="Gráfico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0F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0F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104774</xdr:colOff>
      <xdr:row>46</xdr:row>
      <xdr:rowOff>57150</xdr:rowOff>
    </xdr:from>
    <xdr:to>
      <xdr:col>19</xdr:col>
      <xdr:colOff>428624</xdr:colOff>
      <xdr:row>63</xdr:row>
      <xdr:rowOff>247650</xdr:rowOff>
    </xdr:to>
    <xdr:graphicFrame macro="">
      <xdr:nvGraphicFramePr>
        <xdr:cNvPr id="5" name="3 Gráfico">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246683</xdr:colOff>
      <xdr:row>8</xdr:row>
      <xdr:rowOff>96029</xdr:rowOff>
    </xdr:to>
    <xdr:grpSp>
      <xdr:nvGrpSpPr>
        <xdr:cNvPr id="6" name="Grupo 5">
          <a:extLst>
            <a:ext uri="{FF2B5EF4-FFF2-40B4-BE49-F238E27FC236}">
              <a16:creationId xmlns:a16="http://schemas.microsoft.com/office/drawing/2014/main" id="{00000000-0008-0000-0F00-000006000000}"/>
            </a:ext>
          </a:extLst>
        </xdr:cNvPr>
        <xdr:cNvGrpSpPr/>
      </xdr:nvGrpSpPr>
      <xdr:grpSpPr>
        <a:xfrm>
          <a:off x="240530" y="1361401"/>
          <a:ext cx="4220244" cy="674264"/>
          <a:chOff x="4417219" y="1154905"/>
          <a:chExt cx="3417094" cy="509587"/>
        </a:xfrm>
      </xdr:grpSpPr>
      <xdr:sp macro="" textlink="">
        <xdr:nvSpPr>
          <xdr:cNvPr id="7" name="Rectángulo 6">
            <a:extLst>
              <a:ext uri="{FF2B5EF4-FFF2-40B4-BE49-F238E27FC236}">
                <a16:creationId xmlns:a16="http://schemas.microsoft.com/office/drawing/2014/main" id="{00000000-0008-0000-0F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0F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0F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666187</xdr:colOff>
      <xdr:row>3</xdr:row>
      <xdr:rowOff>94044</xdr:rowOff>
    </xdr:to>
    <xdr:pic>
      <xdr:nvPicPr>
        <xdr:cNvPr id="11" name="Imagen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xdr:from>
      <xdr:col>20</xdr:col>
      <xdr:colOff>107156</xdr:colOff>
      <xdr:row>46</xdr:row>
      <xdr:rowOff>119063</xdr:rowOff>
    </xdr:from>
    <xdr:to>
      <xdr:col>29</xdr:col>
      <xdr:colOff>333374</xdr:colOff>
      <xdr:row>52</xdr:row>
      <xdr:rowOff>210502</xdr:rowOff>
    </xdr:to>
    <mc:AlternateContent xmlns:mc="http://schemas.openxmlformats.org/markup-compatibility/2006">
      <mc:Choice xmlns="" xmlns:cx2="http://schemas.microsoft.com/office/drawing/2015/10/21/chartex" Requires="cx2">
        <xdr:graphicFrame macro="">
          <xdr:nvGraphicFramePr>
            <xdr:cNvPr id="13" name="Gráfico 12">
              <a:extLst>
                <a:ext uri="{FF2B5EF4-FFF2-40B4-BE49-F238E27FC236}">
                  <a16:creationId xmlns:a16="http://schemas.microsoft.com/office/drawing/2014/main" id="{86280D4D-9E23-411F-BC22-9E7DBE2B04A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ángulo 3"/>
            <xdr:cNvSpPr>
              <a:spLocks noTextEdit="1"/>
            </xdr:cNvSpPr>
          </xdr:nvSpPr>
          <xdr:spPr>
            <a:xfrm>
              <a:off x="13167836" y="13827443"/>
              <a:ext cx="3891438" cy="1828799"/>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321471</xdr:colOff>
      <xdr:row>53</xdr:row>
      <xdr:rowOff>119063</xdr:rowOff>
    </xdr:from>
    <xdr:to>
      <xdr:col>29</xdr:col>
      <xdr:colOff>371475</xdr:colOff>
      <xdr:row>63</xdr:row>
      <xdr:rowOff>202406</xdr:rowOff>
    </xdr:to>
    <xdr:graphicFrame macro="">
      <xdr:nvGraphicFramePr>
        <xdr:cNvPr id="14" name="Gráfico 13">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216430</xdr:colOff>
      <xdr:row>0</xdr:row>
      <xdr:rowOff>179962</xdr:rowOff>
    </xdr:from>
    <xdr:to>
      <xdr:col>29</xdr:col>
      <xdr:colOff>400454</xdr:colOff>
      <xdr:row>2</xdr:row>
      <xdr:rowOff>358994</xdr:rowOff>
    </xdr:to>
    <xdr:pic>
      <xdr:nvPicPr>
        <xdr:cNvPr id="15" name="Imagen 14">
          <a:hlinkClick xmlns:r="http://schemas.openxmlformats.org/officeDocument/2006/relationships" r:id="rId5"/>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392930" y="179962"/>
          <a:ext cx="578571"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253997</xdr:colOff>
      <xdr:row>4</xdr:row>
      <xdr:rowOff>165260</xdr:rowOff>
    </xdr:from>
    <xdr:to>
      <xdr:col>29</xdr:col>
      <xdr:colOff>365240</xdr:colOff>
      <xdr:row>8</xdr:row>
      <xdr:rowOff>108810</xdr:rowOff>
    </xdr:to>
    <xdr:grpSp>
      <xdr:nvGrpSpPr>
        <xdr:cNvPr id="16" name="Grupo 15">
          <a:extLst>
            <a:ext uri="{FF2B5EF4-FFF2-40B4-BE49-F238E27FC236}">
              <a16:creationId xmlns:a16="http://schemas.microsoft.com/office/drawing/2014/main" id="{00000000-0008-0000-0F00-000010000000}"/>
            </a:ext>
          </a:extLst>
        </xdr:cNvPr>
        <xdr:cNvGrpSpPr/>
      </xdr:nvGrpSpPr>
      <xdr:grpSpPr>
        <a:xfrm>
          <a:off x="8104906" y="1319805"/>
          <a:ext cx="9312970" cy="728641"/>
          <a:chOff x="7655719" y="1333501"/>
          <a:chExt cx="8082346" cy="705550"/>
        </a:xfrm>
      </xdr:grpSpPr>
      <xdr:grpSp>
        <xdr:nvGrpSpPr>
          <xdr:cNvPr id="17" name="Grupo 16">
            <a:hlinkClick xmlns:r="http://schemas.openxmlformats.org/officeDocument/2006/relationships" r:id="rId7"/>
            <a:extLst>
              <a:ext uri="{FF2B5EF4-FFF2-40B4-BE49-F238E27FC236}">
                <a16:creationId xmlns:a16="http://schemas.microsoft.com/office/drawing/2014/main" id="{00000000-0008-0000-0F00-000011000000}"/>
              </a:ext>
            </a:extLst>
          </xdr:cNvPr>
          <xdr:cNvGrpSpPr/>
        </xdr:nvGrpSpPr>
        <xdr:grpSpPr>
          <a:xfrm>
            <a:off x="7655719" y="1428845"/>
            <a:ext cx="1347563" cy="486257"/>
            <a:chOff x="5838825" y="1343024"/>
            <a:chExt cx="1324430" cy="485775"/>
          </a:xfrm>
        </xdr:grpSpPr>
        <xdr:pic>
          <xdr:nvPicPr>
            <xdr:cNvPr id="30" name="Gráfico 29" descr="Portapapeles con relleno sólido">
              <a:extLst>
                <a:ext uri="{FF2B5EF4-FFF2-40B4-BE49-F238E27FC236}">
                  <a16:creationId xmlns:a16="http://schemas.microsoft.com/office/drawing/2014/main" id="{00000000-0008-0000-0F00-00001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31" name="CuadroTexto 30">
              <a:extLst>
                <a:ext uri="{FF2B5EF4-FFF2-40B4-BE49-F238E27FC236}">
                  <a16:creationId xmlns:a16="http://schemas.microsoft.com/office/drawing/2014/main" id="{00000000-0008-0000-0F00-00001F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8" name="Grupo 17">
            <a:hlinkClick xmlns:r="http://schemas.openxmlformats.org/officeDocument/2006/relationships" r:id="rId10"/>
            <a:extLst>
              <a:ext uri="{FF2B5EF4-FFF2-40B4-BE49-F238E27FC236}">
                <a16:creationId xmlns:a16="http://schemas.microsoft.com/office/drawing/2014/main" id="{00000000-0008-0000-0F00-000012000000}"/>
              </a:ext>
            </a:extLst>
          </xdr:cNvPr>
          <xdr:cNvGrpSpPr/>
        </xdr:nvGrpSpPr>
        <xdr:grpSpPr>
          <a:xfrm>
            <a:off x="9111165" y="1419311"/>
            <a:ext cx="1504078" cy="533928"/>
            <a:chOff x="7463571" y="1409700"/>
            <a:chExt cx="1501862" cy="533398"/>
          </a:xfrm>
        </xdr:grpSpPr>
        <xdr:pic>
          <xdr:nvPicPr>
            <xdr:cNvPr id="28" name="Gráfico 27" descr="Onda de sonido contorno">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29" name="CuadroTexto 28">
              <a:extLst>
                <a:ext uri="{FF2B5EF4-FFF2-40B4-BE49-F238E27FC236}">
                  <a16:creationId xmlns:a16="http://schemas.microsoft.com/office/drawing/2014/main" id="{00000000-0008-0000-0F00-00001D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9" name="Grupo 18">
            <a:hlinkClick xmlns:r="http://schemas.openxmlformats.org/officeDocument/2006/relationships" r:id="rId13"/>
            <a:extLst>
              <a:ext uri="{FF2B5EF4-FFF2-40B4-BE49-F238E27FC236}">
                <a16:creationId xmlns:a16="http://schemas.microsoft.com/office/drawing/2014/main" id="{00000000-0008-0000-0F00-000013000000}"/>
              </a:ext>
            </a:extLst>
          </xdr:cNvPr>
          <xdr:cNvGrpSpPr/>
        </xdr:nvGrpSpPr>
        <xdr:grpSpPr>
          <a:xfrm>
            <a:off x="12397300" y="1333501"/>
            <a:ext cx="1596395" cy="705550"/>
            <a:chOff x="7953375" y="295275"/>
            <a:chExt cx="1568989" cy="704850"/>
          </a:xfrm>
        </xdr:grpSpPr>
        <xdr:pic>
          <xdr:nvPicPr>
            <xdr:cNvPr id="26" name="Gráfico 25" descr="Indicador con relleno sólido">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27" name="CuadroTexto 26">
              <a:extLst>
                <a:ext uri="{FF2B5EF4-FFF2-40B4-BE49-F238E27FC236}">
                  <a16:creationId xmlns:a16="http://schemas.microsoft.com/office/drawing/2014/main" id="{00000000-0008-0000-0F00-00001B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0" name="Grupo 19">
            <a:hlinkClick xmlns:r="http://schemas.openxmlformats.org/officeDocument/2006/relationships" r:id="rId16"/>
            <a:extLst>
              <a:ext uri="{FF2B5EF4-FFF2-40B4-BE49-F238E27FC236}">
                <a16:creationId xmlns:a16="http://schemas.microsoft.com/office/drawing/2014/main" id="{00000000-0008-0000-0F00-000014000000}"/>
              </a:ext>
            </a:extLst>
          </xdr:cNvPr>
          <xdr:cNvGrpSpPr/>
        </xdr:nvGrpSpPr>
        <xdr:grpSpPr>
          <a:xfrm>
            <a:off x="14140117" y="1438380"/>
            <a:ext cx="1597948" cy="543463"/>
            <a:chOff x="11296651" y="1190625"/>
            <a:chExt cx="1570518" cy="542924"/>
          </a:xfrm>
        </xdr:grpSpPr>
        <xdr:pic>
          <xdr:nvPicPr>
            <xdr:cNvPr id="24" name="Gráfico 23" descr="Brújula con relleno sólido">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25" name="CuadroTexto 24">
              <a:extLst>
                <a:ext uri="{FF2B5EF4-FFF2-40B4-BE49-F238E27FC236}">
                  <a16:creationId xmlns:a16="http://schemas.microsoft.com/office/drawing/2014/main" id="{00000000-0008-0000-0F00-000019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1" name="Grupo 20">
            <a:hlinkClick xmlns:r="http://schemas.openxmlformats.org/officeDocument/2006/relationships" r:id="rId19"/>
            <a:extLst>
              <a:ext uri="{FF2B5EF4-FFF2-40B4-BE49-F238E27FC236}">
                <a16:creationId xmlns:a16="http://schemas.microsoft.com/office/drawing/2014/main" id="{00000000-0008-0000-0F00-000015000000}"/>
              </a:ext>
            </a:extLst>
          </xdr:cNvPr>
          <xdr:cNvGrpSpPr/>
        </xdr:nvGrpSpPr>
        <xdr:grpSpPr>
          <a:xfrm>
            <a:off x="10768270" y="1447914"/>
            <a:ext cx="1428491" cy="505326"/>
            <a:chOff x="9308738" y="1438274"/>
            <a:chExt cx="1426387" cy="504825"/>
          </a:xfrm>
        </xdr:grpSpPr>
        <xdr:pic>
          <xdr:nvPicPr>
            <xdr:cNvPr id="22" name="Gráfico 21" descr="Gráfico de barras con tendencia alcista con relleno sólido">
              <a:extLst>
                <a:ext uri="{FF2B5EF4-FFF2-40B4-BE49-F238E27FC236}">
                  <a16:creationId xmlns:a16="http://schemas.microsoft.com/office/drawing/2014/main" id="{00000000-0008-0000-0F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23" name="CuadroTexto 22">
              <a:extLst>
                <a:ext uri="{FF2B5EF4-FFF2-40B4-BE49-F238E27FC236}">
                  <a16:creationId xmlns:a16="http://schemas.microsoft.com/office/drawing/2014/main" id="{00000000-0008-0000-0F00-000017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10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10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104774</xdr:colOff>
      <xdr:row>44</xdr:row>
      <xdr:rowOff>57150</xdr:rowOff>
    </xdr:from>
    <xdr:to>
      <xdr:col>19</xdr:col>
      <xdr:colOff>447674</xdr:colOff>
      <xdr:row>61</xdr:row>
      <xdr:rowOff>190500</xdr:rowOff>
    </xdr:to>
    <xdr:graphicFrame macro="">
      <xdr:nvGraphicFramePr>
        <xdr:cNvPr id="5" name="3 Gráfico">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244778</xdr:colOff>
      <xdr:row>8</xdr:row>
      <xdr:rowOff>96029</xdr:rowOff>
    </xdr:to>
    <xdr:grpSp>
      <xdr:nvGrpSpPr>
        <xdr:cNvPr id="6" name="Grupo 5">
          <a:extLst>
            <a:ext uri="{FF2B5EF4-FFF2-40B4-BE49-F238E27FC236}">
              <a16:creationId xmlns:a16="http://schemas.microsoft.com/office/drawing/2014/main" id="{00000000-0008-0000-1000-000006000000}"/>
            </a:ext>
          </a:extLst>
        </xdr:cNvPr>
        <xdr:cNvGrpSpPr/>
      </xdr:nvGrpSpPr>
      <xdr:grpSpPr>
        <a:xfrm>
          <a:off x="247952" y="1344083"/>
          <a:ext cx="4196897" cy="656946"/>
          <a:chOff x="4417219" y="1154905"/>
          <a:chExt cx="3417094" cy="509587"/>
        </a:xfrm>
      </xdr:grpSpPr>
      <xdr:sp macro="" textlink="">
        <xdr:nvSpPr>
          <xdr:cNvPr id="7" name="Rectángulo 6">
            <a:extLst>
              <a:ext uri="{FF2B5EF4-FFF2-40B4-BE49-F238E27FC236}">
                <a16:creationId xmlns:a16="http://schemas.microsoft.com/office/drawing/2014/main" id="{00000000-0008-0000-10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10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10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666187</xdr:colOff>
      <xdr:row>3</xdr:row>
      <xdr:rowOff>94044</xdr:rowOff>
    </xdr:to>
    <xdr:pic>
      <xdr:nvPicPr>
        <xdr:cNvPr id="11" name="Imagen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xdr:from>
      <xdr:col>20</xdr:col>
      <xdr:colOff>107156</xdr:colOff>
      <xdr:row>44</xdr:row>
      <xdr:rowOff>119063</xdr:rowOff>
    </xdr:from>
    <xdr:to>
      <xdr:col>29</xdr:col>
      <xdr:colOff>333374</xdr:colOff>
      <xdr:row>50</xdr:row>
      <xdr:rowOff>210502</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321471</xdr:colOff>
      <xdr:row>51</xdr:row>
      <xdr:rowOff>119063</xdr:rowOff>
    </xdr:from>
    <xdr:to>
      <xdr:col>29</xdr:col>
      <xdr:colOff>371475</xdr:colOff>
      <xdr:row>61</xdr:row>
      <xdr:rowOff>202406</xdr:rowOff>
    </xdr:to>
    <xdr:graphicFrame macro="">
      <xdr:nvGraphicFramePr>
        <xdr:cNvPr id="14" name="Gráfico 13">
          <a:extLst>
            <a:ext uri="{FF2B5EF4-FFF2-40B4-BE49-F238E27FC236}">
              <a16:creationId xmlns:a16="http://schemas.microsoft.com/office/drawing/2014/main" i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28</xdr:col>
      <xdr:colOff>319620</xdr:colOff>
      <xdr:row>1</xdr:row>
      <xdr:rowOff>35720</xdr:rowOff>
    </xdr:from>
    <xdr:to>
      <xdr:col>29</xdr:col>
      <xdr:colOff>496024</xdr:colOff>
      <xdr:row>2</xdr:row>
      <xdr:rowOff>403347</xdr:rowOff>
    </xdr:to>
    <xdr:pic>
      <xdr:nvPicPr>
        <xdr:cNvPr id="15" name="Imagen 14">
          <a:hlinkClick xmlns:r="http://schemas.openxmlformats.org/officeDocument/2006/relationships" r:id="rId5"/>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535808" y="226220"/>
          <a:ext cx="581216"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357187</xdr:colOff>
      <xdr:row>5</xdr:row>
      <xdr:rowOff>21018</xdr:rowOff>
    </xdr:from>
    <xdr:to>
      <xdr:col>29</xdr:col>
      <xdr:colOff>468430</xdr:colOff>
      <xdr:row>8</xdr:row>
      <xdr:rowOff>155068</xdr:rowOff>
    </xdr:to>
    <xdr:grpSp>
      <xdr:nvGrpSpPr>
        <xdr:cNvPr id="16" name="Grupo 15">
          <a:extLst>
            <a:ext uri="{FF2B5EF4-FFF2-40B4-BE49-F238E27FC236}">
              <a16:creationId xmlns:a16="http://schemas.microsoft.com/office/drawing/2014/main" id="{00000000-0008-0000-1000-000010000000}"/>
            </a:ext>
          </a:extLst>
        </xdr:cNvPr>
        <xdr:cNvGrpSpPr/>
      </xdr:nvGrpSpPr>
      <xdr:grpSpPr>
        <a:xfrm>
          <a:off x="8158616" y="1354518"/>
          <a:ext cx="9327814" cy="705550"/>
          <a:chOff x="7655719" y="1333501"/>
          <a:chExt cx="8082346" cy="705550"/>
        </a:xfrm>
      </xdr:grpSpPr>
      <xdr:grpSp>
        <xdr:nvGrpSpPr>
          <xdr:cNvPr id="17" name="Grupo 16">
            <a:hlinkClick xmlns:r="http://schemas.openxmlformats.org/officeDocument/2006/relationships" r:id="rId7"/>
            <a:extLst>
              <a:ext uri="{FF2B5EF4-FFF2-40B4-BE49-F238E27FC236}">
                <a16:creationId xmlns:a16="http://schemas.microsoft.com/office/drawing/2014/main" id="{00000000-0008-0000-1000-000011000000}"/>
              </a:ext>
            </a:extLst>
          </xdr:cNvPr>
          <xdr:cNvGrpSpPr/>
        </xdr:nvGrpSpPr>
        <xdr:grpSpPr>
          <a:xfrm>
            <a:off x="7655719" y="1428845"/>
            <a:ext cx="1347563" cy="486257"/>
            <a:chOff x="5838825" y="1343024"/>
            <a:chExt cx="1324430" cy="485775"/>
          </a:xfrm>
        </xdr:grpSpPr>
        <xdr:pic>
          <xdr:nvPicPr>
            <xdr:cNvPr id="30" name="Gráfico 29" descr="Portapapeles con relleno sólido">
              <a:extLst>
                <a:ext uri="{FF2B5EF4-FFF2-40B4-BE49-F238E27FC236}">
                  <a16:creationId xmlns:a16="http://schemas.microsoft.com/office/drawing/2014/main" id="{00000000-0008-0000-1000-00001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31" name="CuadroTexto 30">
              <a:extLst>
                <a:ext uri="{FF2B5EF4-FFF2-40B4-BE49-F238E27FC236}">
                  <a16:creationId xmlns:a16="http://schemas.microsoft.com/office/drawing/2014/main" id="{00000000-0008-0000-1000-00001F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8" name="Grupo 17">
            <a:hlinkClick xmlns:r="http://schemas.openxmlformats.org/officeDocument/2006/relationships" r:id="rId10"/>
            <a:extLst>
              <a:ext uri="{FF2B5EF4-FFF2-40B4-BE49-F238E27FC236}">
                <a16:creationId xmlns:a16="http://schemas.microsoft.com/office/drawing/2014/main" id="{00000000-0008-0000-1000-000012000000}"/>
              </a:ext>
            </a:extLst>
          </xdr:cNvPr>
          <xdr:cNvGrpSpPr/>
        </xdr:nvGrpSpPr>
        <xdr:grpSpPr>
          <a:xfrm>
            <a:off x="9111165" y="1419311"/>
            <a:ext cx="1504078" cy="533928"/>
            <a:chOff x="7463571" y="1409700"/>
            <a:chExt cx="1501862" cy="533398"/>
          </a:xfrm>
        </xdr:grpSpPr>
        <xdr:pic>
          <xdr:nvPicPr>
            <xdr:cNvPr id="28" name="Gráfico 27" descr="Onda de sonido contorno">
              <a:extLst>
                <a:ext uri="{FF2B5EF4-FFF2-40B4-BE49-F238E27FC236}">
                  <a16:creationId xmlns:a16="http://schemas.microsoft.com/office/drawing/2014/main" id="{00000000-0008-0000-1000-00001C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29" name="CuadroTexto 28">
              <a:extLst>
                <a:ext uri="{FF2B5EF4-FFF2-40B4-BE49-F238E27FC236}">
                  <a16:creationId xmlns:a16="http://schemas.microsoft.com/office/drawing/2014/main" id="{00000000-0008-0000-1000-00001D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9" name="Grupo 18">
            <a:hlinkClick xmlns:r="http://schemas.openxmlformats.org/officeDocument/2006/relationships" r:id="rId13"/>
            <a:extLst>
              <a:ext uri="{FF2B5EF4-FFF2-40B4-BE49-F238E27FC236}">
                <a16:creationId xmlns:a16="http://schemas.microsoft.com/office/drawing/2014/main" id="{00000000-0008-0000-1000-000013000000}"/>
              </a:ext>
            </a:extLst>
          </xdr:cNvPr>
          <xdr:cNvGrpSpPr/>
        </xdr:nvGrpSpPr>
        <xdr:grpSpPr>
          <a:xfrm>
            <a:off x="12397300" y="1333501"/>
            <a:ext cx="1596395" cy="705550"/>
            <a:chOff x="7953375" y="295275"/>
            <a:chExt cx="1568989" cy="704850"/>
          </a:xfrm>
        </xdr:grpSpPr>
        <xdr:pic>
          <xdr:nvPicPr>
            <xdr:cNvPr id="26" name="Gráfico 25" descr="Indicador con relleno sólid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27" name="CuadroTexto 26">
              <a:extLst>
                <a:ext uri="{FF2B5EF4-FFF2-40B4-BE49-F238E27FC236}">
                  <a16:creationId xmlns:a16="http://schemas.microsoft.com/office/drawing/2014/main" id="{00000000-0008-0000-1000-00001B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20" name="Grupo 19">
            <a:hlinkClick xmlns:r="http://schemas.openxmlformats.org/officeDocument/2006/relationships" r:id="rId16"/>
            <a:extLst>
              <a:ext uri="{FF2B5EF4-FFF2-40B4-BE49-F238E27FC236}">
                <a16:creationId xmlns:a16="http://schemas.microsoft.com/office/drawing/2014/main" id="{00000000-0008-0000-1000-000014000000}"/>
              </a:ext>
            </a:extLst>
          </xdr:cNvPr>
          <xdr:cNvGrpSpPr/>
        </xdr:nvGrpSpPr>
        <xdr:grpSpPr>
          <a:xfrm>
            <a:off x="14140117" y="1438380"/>
            <a:ext cx="1597948" cy="543463"/>
            <a:chOff x="11296651" y="1190625"/>
            <a:chExt cx="1570518" cy="542924"/>
          </a:xfrm>
        </xdr:grpSpPr>
        <xdr:pic>
          <xdr:nvPicPr>
            <xdr:cNvPr id="24" name="Gráfico 23" descr="Brújula con relleno sólido">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25" name="CuadroTexto 24">
              <a:extLst>
                <a:ext uri="{FF2B5EF4-FFF2-40B4-BE49-F238E27FC236}">
                  <a16:creationId xmlns:a16="http://schemas.microsoft.com/office/drawing/2014/main" id="{00000000-0008-0000-1000-000019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21" name="Grupo 20">
            <a:hlinkClick xmlns:r="http://schemas.openxmlformats.org/officeDocument/2006/relationships" r:id="rId19"/>
            <a:extLst>
              <a:ext uri="{FF2B5EF4-FFF2-40B4-BE49-F238E27FC236}">
                <a16:creationId xmlns:a16="http://schemas.microsoft.com/office/drawing/2014/main" id="{00000000-0008-0000-1000-000015000000}"/>
              </a:ext>
            </a:extLst>
          </xdr:cNvPr>
          <xdr:cNvGrpSpPr/>
        </xdr:nvGrpSpPr>
        <xdr:grpSpPr>
          <a:xfrm>
            <a:off x="10768270" y="1447914"/>
            <a:ext cx="1428491" cy="505326"/>
            <a:chOff x="9308738" y="1438274"/>
            <a:chExt cx="1426387" cy="504825"/>
          </a:xfrm>
        </xdr:grpSpPr>
        <xdr:pic>
          <xdr:nvPicPr>
            <xdr:cNvPr id="22" name="Gráfico 21" descr="Gráfico de barras con tendencia alcista con relleno sólido">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23" name="CuadroTexto 22">
              <a:extLst>
                <a:ext uri="{FF2B5EF4-FFF2-40B4-BE49-F238E27FC236}">
                  <a16:creationId xmlns:a16="http://schemas.microsoft.com/office/drawing/2014/main" id="{00000000-0008-0000-1000-000017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16</xdr:col>
      <xdr:colOff>304800</xdr:colOff>
      <xdr:row>1</xdr:row>
      <xdr:rowOff>11905</xdr:rowOff>
    </xdr:from>
    <xdr:to>
      <xdr:col>28</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11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217157</xdr:colOff>
      <xdr:row>0</xdr:row>
      <xdr:rowOff>190499</xdr:rowOff>
    </xdr:from>
    <xdr:to>
      <xdr:col>28</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11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48</xdr:row>
      <xdr:rowOff>57150</xdr:rowOff>
    </xdr:from>
    <xdr:to>
      <xdr:col>20</xdr:col>
      <xdr:colOff>381000</xdr:colOff>
      <xdr:row>65</xdr:row>
      <xdr:rowOff>261937</xdr:rowOff>
    </xdr:to>
    <xdr:graphicFrame macro="">
      <xdr:nvGraphicFramePr>
        <xdr:cNvPr id="5" name="3 Gráfico">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263828</xdr:colOff>
      <xdr:row>8</xdr:row>
      <xdr:rowOff>84599</xdr:rowOff>
    </xdr:to>
    <xdr:grpSp>
      <xdr:nvGrpSpPr>
        <xdr:cNvPr id="6" name="Grupo 5">
          <a:extLst>
            <a:ext uri="{FF2B5EF4-FFF2-40B4-BE49-F238E27FC236}">
              <a16:creationId xmlns:a16="http://schemas.microsoft.com/office/drawing/2014/main" id="{00000000-0008-0000-1100-000006000000}"/>
            </a:ext>
          </a:extLst>
        </xdr:cNvPr>
        <xdr:cNvGrpSpPr/>
      </xdr:nvGrpSpPr>
      <xdr:grpSpPr>
        <a:xfrm>
          <a:off x="240530" y="414674"/>
          <a:ext cx="4237389" cy="662834"/>
          <a:chOff x="4417219" y="1154905"/>
          <a:chExt cx="3417094" cy="509587"/>
        </a:xfrm>
      </xdr:grpSpPr>
      <xdr:sp macro="" textlink="">
        <xdr:nvSpPr>
          <xdr:cNvPr id="7" name="Rectángulo 6">
            <a:extLst>
              <a:ext uri="{FF2B5EF4-FFF2-40B4-BE49-F238E27FC236}">
                <a16:creationId xmlns:a16="http://schemas.microsoft.com/office/drawing/2014/main" id="{00000000-0008-0000-11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11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11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673807</xdr:colOff>
      <xdr:row>7</xdr:row>
      <xdr:rowOff>40493</xdr:rowOff>
    </xdr:to>
    <xdr:pic>
      <xdr:nvPicPr>
        <xdr:cNvPr id="11" name="Imagen 10">
          <a:extLst>
            <a:ext uri="{FF2B5EF4-FFF2-40B4-BE49-F238E27FC236}">
              <a16:creationId xmlns:a16="http://schemas.microsoft.com/office/drawing/2014/main" id="{00000000-0008-0000-11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editAs="oneCell">
    <xdr:from>
      <xdr:col>30</xdr:col>
      <xdr:colOff>0</xdr:colOff>
      <xdr:row>1</xdr:row>
      <xdr:rowOff>57150</xdr:rowOff>
    </xdr:from>
    <xdr:to>
      <xdr:col>16384</xdr:col>
      <xdr:colOff>330391</xdr:colOff>
      <xdr:row>5</xdr:row>
      <xdr:rowOff>170777</xdr:rowOff>
    </xdr:to>
    <xdr:pic>
      <xdr:nvPicPr>
        <xdr:cNvPr id="12" name="Imagen 11">
          <a:hlinkClick xmlns:r="http://schemas.openxmlformats.org/officeDocument/2006/relationships" r:id="rId3"/>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361977" y="247650"/>
          <a:ext cx="571691"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228600</xdr:colOff>
      <xdr:row>5</xdr:row>
      <xdr:rowOff>47211</xdr:rowOff>
    </xdr:from>
    <xdr:to>
      <xdr:col>30</xdr:col>
      <xdr:colOff>0</xdr:colOff>
      <xdr:row>8</xdr:row>
      <xdr:rowOff>181261</xdr:rowOff>
    </xdr:to>
    <xdr:grpSp>
      <xdr:nvGrpSpPr>
        <xdr:cNvPr id="13" name="Grupo 12">
          <a:extLst>
            <a:ext uri="{FF2B5EF4-FFF2-40B4-BE49-F238E27FC236}">
              <a16:creationId xmlns:a16="http://schemas.microsoft.com/office/drawing/2014/main" id="{00000000-0008-0000-1100-00000D000000}"/>
            </a:ext>
          </a:extLst>
        </xdr:cNvPr>
        <xdr:cNvGrpSpPr/>
      </xdr:nvGrpSpPr>
      <xdr:grpSpPr>
        <a:xfrm>
          <a:off x="11658600" y="451302"/>
          <a:ext cx="7541491" cy="722868"/>
          <a:chOff x="7655719" y="1333501"/>
          <a:chExt cx="8082346" cy="705550"/>
        </a:xfrm>
      </xdr:grpSpPr>
      <xdr:grpSp>
        <xdr:nvGrpSpPr>
          <xdr:cNvPr id="14" name="Grupo 13">
            <a:hlinkClick xmlns:r="http://schemas.openxmlformats.org/officeDocument/2006/relationships" r:id="rId5"/>
            <a:extLst>
              <a:ext uri="{FF2B5EF4-FFF2-40B4-BE49-F238E27FC236}">
                <a16:creationId xmlns:a16="http://schemas.microsoft.com/office/drawing/2014/main" id="{00000000-0008-0000-1100-00000E000000}"/>
              </a:ext>
            </a:extLst>
          </xdr:cNvPr>
          <xdr:cNvGrpSpPr/>
        </xdr:nvGrpSpPr>
        <xdr:grpSpPr>
          <a:xfrm>
            <a:off x="7655719" y="1428845"/>
            <a:ext cx="1347563" cy="486257"/>
            <a:chOff x="5838825" y="1343024"/>
            <a:chExt cx="1324430" cy="485775"/>
          </a:xfrm>
        </xdr:grpSpPr>
        <xdr:pic>
          <xdr:nvPicPr>
            <xdr:cNvPr id="27" name="Gráfico 26" descr="Portapapeles con relleno sólido">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5" name="Grupo 14">
            <a:hlinkClick xmlns:r="http://schemas.openxmlformats.org/officeDocument/2006/relationships" r:id="rId8"/>
            <a:extLst>
              <a:ext uri="{FF2B5EF4-FFF2-40B4-BE49-F238E27FC236}">
                <a16:creationId xmlns:a16="http://schemas.microsoft.com/office/drawing/2014/main" id="{00000000-0008-0000-1100-00000F000000}"/>
              </a:ext>
            </a:extLst>
          </xdr:cNvPr>
          <xdr:cNvGrpSpPr/>
        </xdr:nvGrpSpPr>
        <xdr:grpSpPr>
          <a:xfrm>
            <a:off x="9111165" y="1419311"/>
            <a:ext cx="1504078" cy="533928"/>
            <a:chOff x="7463571" y="1409700"/>
            <a:chExt cx="1501862" cy="533398"/>
          </a:xfrm>
        </xdr:grpSpPr>
        <xdr:pic>
          <xdr:nvPicPr>
            <xdr:cNvPr id="25" name="Gráfico 24" descr="Onda de sonido contorn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6" name="Grupo 15">
            <a:hlinkClick xmlns:r="http://schemas.openxmlformats.org/officeDocument/2006/relationships" r:id="rId11"/>
            <a:extLst>
              <a:ext uri="{FF2B5EF4-FFF2-40B4-BE49-F238E27FC236}">
                <a16:creationId xmlns:a16="http://schemas.microsoft.com/office/drawing/2014/main" id="{00000000-0008-0000-1100-000010000000}"/>
              </a:ext>
            </a:extLst>
          </xdr:cNvPr>
          <xdr:cNvGrpSpPr/>
        </xdr:nvGrpSpPr>
        <xdr:grpSpPr>
          <a:xfrm>
            <a:off x="12397300" y="1333501"/>
            <a:ext cx="1596395" cy="705550"/>
            <a:chOff x="7953375" y="295275"/>
            <a:chExt cx="1568989" cy="704850"/>
          </a:xfrm>
        </xdr:grpSpPr>
        <xdr:pic>
          <xdr:nvPicPr>
            <xdr:cNvPr id="23" name="Gráfico 22" descr="Indicador con relleno sólido">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7" name="Grupo 16">
            <a:hlinkClick xmlns:r="http://schemas.openxmlformats.org/officeDocument/2006/relationships" r:id="rId14"/>
            <a:extLst>
              <a:ext uri="{FF2B5EF4-FFF2-40B4-BE49-F238E27FC236}">
                <a16:creationId xmlns:a16="http://schemas.microsoft.com/office/drawing/2014/main" id="{00000000-0008-0000-1100-000011000000}"/>
              </a:ext>
            </a:extLst>
          </xdr:cNvPr>
          <xdr:cNvGrpSpPr/>
        </xdr:nvGrpSpPr>
        <xdr:grpSpPr>
          <a:xfrm>
            <a:off x="14140117" y="1438380"/>
            <a:ext cx="1597948" cy="543463"/>
            <a:chOff x="11296651" y="1190625"/>
            <a:chExt cx="1570518" cy="542924"/>
          </a:xfrm>
        </xdr:grpSpPr>
        <xdr:pic>
          <xdr:nvPicPr>
            <xdr:cNvPr id="21" name="Gráfico 20" descr="Brújula con relleno sólido">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18" name="Grupo 17">
            <a:hlinkClick xmlns:r="http://schemas.openxmlformats.org/officeDocument/2006/relationships" r:id="rId17"/>
            <a:extLst>
              <a:ext uri="{FF2B5EF4-FFF2-40B4-BE49-F238E27FC236}">
                <a16:creationId xmlns:a16="http://schemas.microsoft.com/office/drawing/2014/main" id="{00000000-0008-0000-1100-000012000000}"/>
              </a:ext>
            </a:extLst>
          </xdr:cNvPr>
          <xdr:cNvGrpSpPr/>
        </xdr:nvGrpSpPr>
        <xdr:grpSpPr>
          <a:xfrm>
            <a:off x="10768270" y="1447914"/>
            <a:ext cx="1428491" cy="505326"/>
            <a:chOff x="9308738" y="1438274"/>
            <a:chExt cx="1426387" cy="504825"/>
          </a:xfrm>
        </xdr:grpSpPr>
        <xdr:pic>
          <xdr:nvPicPr>
            <xdr:cNvPr id="19" name="Gráfico 18" descr="Gráfico de barras con tendencia alcista con relleno sólido">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21</xdr:col>
      <xdr:colOff>400050</xdr:colOff>
      <xdr:row>48</xdr:row>
      <xdr:rowOff>119063</xdr:rowOff>
    </xdr:from>
    <xdr:to>
      <xdr:col>29</xdr:col>
      <xdr:colOff>142875</xdr:colOff>
      <xdr:row>54</xdr:row>
      <xdr:rowOff>210502</xdr:rowOff>
    </xdr:to>
    <xdr:graphicFrame macro="">
      <xdr:nvGraphicFramePr>
        <xdr:cNvPr id="30" name="Gráfico 29">
          <a:extLst>
            <a:ext uri="{FF2B5EF4-FFF2-40B4-BE49-F238E27FC236}">
              <a16:creationId xmlns:a16="http://schemas.microsoft.com/office/drawing/2014/main" id="{00000000-0008-0000-1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xdr:col>
      <xdr:colOff>3971</xdr:colOff>
      <xdr:row>55</xdr:row>
      <xdr:rowOff>150813</xdr:rowOff>
    </xdr:from>
    <xdr:to>
      <xdr:col>29</xdr:col>
      <xdr:colOff>434975</xdr:colOff>
      <xdr:row>65</xdr:row>
      <xdr:rowOff>234156</xdr:rowOff>
    </xdr:to>
    <xdr:graphicFrame macro="">
      <xdr:nvGraphicFramePr>
        <xdr:cNvPr id="31" name="Gráfico 30">
          <a:extLst>
            <a:ext uri="{FF2B5EF4-FFF2-40B4-BE49-F238E27FC236}">
              <a16:creationId xmlns:a16="http://schemas.microsoft.com/office/drawing/2014/main" id="{00000000-0008-0000-1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304800</xdr:colOff>
      <xdr:row>1</xdr:row>
      <xdr:rowOff>11905</xdr:rowOff>
    </xdr:from>
    <xdr:to>
      <xdr:col>23</xdr:col>
      <xdr:colOff>4762</xdr:colOff>
      <xdr:row>4</xdr:row>
      <xdr:rowOff>19049</xdr:rowOff>
    </xdr:to>
    <xdr:sp macro="" textlink="">
      <xdr:nvSpPr>
        <xdr:cNvPr id="2" name="Triángulo rectángulo 1">
          <a:extLst>
            <a:ext uri="{FF2B5EF4-FFF2-40B4-BE49-F238E27FC236}">
              <a16:creationId xmlns:a16="http://schemas.microsoft.com/office/drawing/2014/main" id="{00000000-0008-0000-1200-000002000000}"/>
            </a:ext>
          </a:extLst>
        </xdr:cNvPr>
        <xdr:cNvSpPr/>
      </xdr:nvSpPr>
      <xdr:spPr>
        <a:xfrm rot="10800000">
          <a:off x="4924425" y="202405"/>
          <a:ext cx="4538662" cy="97869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15</xdr:col>
      <xdr:colOff>217157</xdr:colOff>
      <xdr:row>0</xdr:row>
      <xdr:rowOff>190499</xdr:rowOff>
    </xdr:from>
    <xdr:to>
      <xdr:col>23</xdr:col>
      <xdr:colOff>2378</xdr:colOff>
      <xdr:row>4</xdr:row>
      <xdr:rowOff>7143</xdr:rowOff>
    </xdr:to>
    <xdr:sp macro="" textlink="">
      <xdr:nvSpPr>
        <xdr:cNvPr id="3" name="Triángulo rectángulo 2">
          <a:extLst>
            <a:ext uri="{FF2B5EF4-FFF2-40B4-BE49-F238E27FC236}">
              <a16:creationId xmlns:a16="http://schemas.microsoft.com/office/drawing/2014/main" id="{00000000-0008-0000-1200-000003000000}"/>
            </a:ext>
          </a:extLst>
        </xdr:cNvPr>
        <xdr:cNvSpPr/>
      </xdr:nvSpPr>
      <xdr:spPr>
        <a:xfrm rot="10800000">
          <a:off x="6579857" y="190499"/>
          <a:ext cx="2880846" cy="97869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104775</xdr:colOff>
      <xdr:row>43</xdr:row>
      <xdr:rowOff>57151</xdr:rowOff>
    </xdr:from>
    <xdr:to>
      <xdr:col>19</xdr:col>
      <xdr:colOff>416718</xdr:colOff>
      <xdr:row>59</xdr:row>
      <xdr:rowOff>95251</xdr:rowOff>
    </xdr:to>
    <xdr:graphicFrame macro="">
      <xdr:nvGraphicFramePr>
        <xdr:cNvPr id="5" name="3 Gráfico">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21166</xdr:colOff>
      <xdr:row>5</xdr:row>
      <xdr:rowOff>10583</xdr:rowOff>
    </xdr:from>
    <xdr:to>
      <xdr:col>7</xdr:col>
      <xdr:colOff>254303</xdr:colOff>
      <xdr:row>8</xdr:row>
      <xdr:rowOff>84599</xdr:rowOff>
    </xdr:to>
    <xdr:grpSp>
      <xdr:nvGrpSpPr>
        <xdr:cNvPr id="6" name="Grupo 5">
          <a:extLst>
            <a:ext uri="{FF2B5EF4-FFF2-40B4-BE49-F238E27FC236}">
              <a16:creationId xmlns:a16="http://schemas.microsoft.com/office/drawing/2014/main" id="{00000000-0008-0000-1200-000006000000}"/>
            </a:ext>
          </a:extLst>
        </xdr:cNvPr>
        <xdr:cNvGrpSpPr/>
      </xdr:nvGrpSpPr>
      <xdr:grpSpPr>
        <a:xfrm>
          <a:off x="247952" y="1344083"/>
          <a:ext cx="4206422" cy="645516"/>
          <a:chOff x="4417219" y="1154905"/>
          <a:chExt cx="3417094" cy="509587"/>
        </a:xfrm>
      </xdr:grpSpPr>
      <xdr:sp macro="" textlink="">
        <xdr:nvSpPr>
          <xdr:cNvPr id="7" name="Rectángulo 6">
            <a:extLst>
              <a:ext uri="{FF2B5EF4-FFF2-40B4-BE49-F238E27FC236}">
                <a16:creationId xmlns:a16="http://schemas.microsoft.com/office/drawing/2014/main" id="{00000000-0008-0000-1200-000007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8" name="Anillo 23">
            <a:extLst>
              <a:ext uri="{FF2B5EF4-FFF2-40B4-BE49-F238E27FC236}">
                <a16:creationId xmlns:a16="http://schemas.microsoft.com/office/drawing/2014/main" id="{00000000-0008-0000-1200-000008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 name="Elipse 8">
            <a:extLst>
              <a:ext uri="{FF2B5EF4-FFF2-40B4-BE49-F238E27FC236}">
                <a16:creationId xmlns:a16="http://schemas.microsoft.com/office/drawing/2014/main" id="{00000000-0008-0000-1200-000009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52917</xdr:colOff>
      <xdr:row>1</xdr:row>
      <xdr:rowOff>52916</xdr:rowOff>
    </xdr:from>
    <xdr:to>
      <xdr:col>7</xdr:col>
      <xdr:colOff>673807</xdr:colOff>
      <xdr:row>3</xdr:row>
      <xdr:rowOff>109284</xdr:rowOff>
    </xdr:to>
    <xdr:pic>
      <xdr:nvPicPr>
        <xdr:cNvPr id="11" name="Imagen 10">
          <a:extLst>
            <a:ext uri="{FF2B5EF4-FFF2-40B4-BE49-F238E27FC236}">
              <a16:creationId xmlns:a16="http://schemas.microsoft.com/office/drawing/2014/main" id="{00000000-0008-0000-1200-00000B000000}"/>
            </a:ext>
          </a:extLst>
        </xdr:cNvPr>
        <xdr:cNvPicPr>
          <a:picLocks noChangeAspect="1"/>
        </xdr:cNvPicPr>
      </xdr:nvPicPr>
      <xdr:blipFill rotWithShape="1">
        <a:blip xmlns:r="http://schemas.openxmlformats.org/officeDocument/2006/relationships" r:embed="rId2"/>
        <a:srcRect b="77076"/>
        <a:stretch/>
      </xdr:blipFill>
      <xdr:spPr>
        <a:xfrm>
          <a:off x="262467" y="243416"/>
          <a:ext cx="4454022" cy="818368"/>
        </a:xfrm>
        <a:prstGeom prst="rect">
          <a:avLst/>
        </a:prstGeom>
        <a:ln>
          <a:noFill/>
        </a:ln>
      </xdr:spPr>
    </xdr:pic>
    <xdr:clientData/>
  </xdr:twoCellAnchor>
  <xdr:twoCellAnchor editAs="oneCell">
    <xdr:from>
      <xdr:col>28</xdr:col>
      <xdr:colOff>276758</xdr:colOff>
      <xdr:row>1</xdr:row>
      <xdr:rowOff>107158</xdr:rowOff>
    </xdr:from>
    <xdr:to>
      <xdr:col>29</xdr:col>
      <xdr:colOff>448399</xdr:colOff>
      <xdr:row>2</xdr:row>
      <xdr:rowOff>484310</xdr:rowOff>
    </xdr:to>
    <xdr:pic>
      <xdr:nvPicPr>
        <xdr:cNvPr id="44" name="Imagen 43">
          <a:hlinkClick xmlns:r="http://schemas.openxmlformats.org/officeDocument/2006/relationships" r:id="rId3"/>
          <a:extLst>
            <a:ext uri="{FF2B5EF4-FFF2-40B4-BE49-F238E27FC236}">
              <a16:creationId xmlns:a16="http://schemas.microsoft.com/office/drawing/2014/main" id="{00000000-0008-0000-1200-00002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492946" y="297658"/>
          <a:ext cx="576453"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297656</xdr:colOff>
      <xdr:row>5</xdr:row>
      <xdr:rowOff>97219</xdr:rowOff>
    </xdr:from>
    <xdr:to>
      <xdr:col>29</xdr:col>
      <xdr:colOff>430330</xdr:colOff>
      <xdr:row>9</xdr:row>
      <xdr:rowOff>40769</xdr:rowOff>
    </xdr:to>
    <xdr:grpSp>
      <xdr:nvGrpSpPr>
        <xdr:cNvPr id="45" name="Grupo 44">
          <a:extLst>
            <a:ext uri="{FF2B5EF4-FFF2-40B4-BE49-F238E27FC236}">
              <a16:creationId xmlns:a16="http://schemas.microsoft.com/office/drawing/2014/main" id="{00000000-0008-0000-1200-00002D000000}"/>
            </a:ext>
          </a:extLst>
        </xdr:cNvPr>
        <xdr:cNvGrpSpPr/>
      </xdr:nvGrpSpPr>
      <xdr:grpSpPr>
        <a:xfrm>
          <a:off x="8099085" y="1430719"/>
          <a:ext cx="9349245" cy="705550"/>
          <a:chOff x="7655719" y="1333501"/>
          <a:chExt cx="8082346" cy="705550"/>
        </a:xfrm>
      </xdr:grpSpPr>
      <xdr:grpSp>
        <xdr:nvGrpSpPr>
          <xdr:cNvPr id="46" name="Grupo 45">
            <a:hlinkClick xmlns:r="http://schemas.openxmlformats.org/officeDocument/2006/relationships" r:id="rId5"/>
            <a:extLst>
              <a:ext uri="{FF2B5EF4-FFF2-40B4-BE49-F238E27FC236}">
                <a16:creationId xmlns:a16="http://schemas.microsoft.com/office/drawing/2014/main" id="{00000000-0008-0000-1200-00002E000000}"/>
              </a:ext>
            </a:extLst>
          </xdr:cNvPr>
          <xdr:cNvGrpSpPr/>
        </xdr:nvGrpSpPr>
        <xdr:grpSpPr>
          <a:xfrm>
            <a:off x="7655719" y="1428845"/>
            <a:ext cx="1347563" cy="486257"/>
            <a:chOff x="5838825" y="1343024"/>
            <a:chExt cx="1324430" cy="485775"/>
          </a:xfrm>
        </xdr:grpSpPr>
        <xdr:pic>
          <xdr:nvPicPr>
            <xdr:cNvPr id="59" name="Gráfico 58" descr="Portapapeles con relleno sólido">
              <a:extLst>
                <a:ext uri="{FF2B5EF4-FFF2-40B4-BE49-F238E27FC236}">
                  <a16:creationId xmlns:a16="http://schemas.microsoft.com/office/drawing/2014/main" id="{00000000-0008-0000-1200-00003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5838825" y="1343024"/>
              <a:ext cx="485775" cy="485775"/>
            </a:xfrm>
            <a:prstGeom prst="rect">
              <a:avLst/>
            </a:prstGeom>
          </xdr:spPr>
        </xdr:pic>
        <xdr:sp macro="" textlink="">
          <xdr:nvSpPr>
            <xdr:cNvPr id="60" name="CuadroTexto 59">
              <a:extLst>
                <a:ext uri="{FF2B5EF4-FFF2-40B4-BE49-F238E27FC236}">
                  <a16:creationId xmlns:a16="http://schemas.microsoft.com/office/drawing/2014/main" id="{00000000-0008-0000-1200-00003C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7" name="Grupo 46">
            <a:hlinkClick xmlns:r="http://schemas.openxmlformats.org/officeDocument/2006/relationships" r:id="rId8"/>
            <a:extLst>
              <a:ext uri="{FF2B5EF4-FFF2-40B4-BE49-F238E27FC236}">
                <a16:creationId xmlns:a16="http://schemas.microsoft.com/office/drawing/2014/main" id="{00000000-0008-0000-1200-00002F000000}"/>
              </a:ext>
            </a:extLst>
          </xdr:cNvPr>
          <xdr:cNvGrpSpPr/>
        </xdr:nvGrpSpPr>
        <xdr:grpSpPr>
          <a:xfrm>
            <a:off x="9111165" y="1419311"/>
            <a:ext cx="1504078" cy="533928"/>
            <a:chOff x="7463571" y="1409700"/>
            <a:chExt cx="1501862" cy="533398"/>
          </a:xfrm>
        </xdr:grpSpPr>
        <xdr:pic>
          <xdr:nvPicPr>
            <xdr:cNvPr id="57" name="Gráfico 56" descr="Onda de sonido contorno">
              <a:extLst>
                <a:ext uri="{FF2B5EF4-FFF2-40B4-BE49-F238E27FC236}">
                  <a16:creationId xmlns:a16="http://schemas.microsoft.com/office/drawing/2014/main" id="{00000000-0008-0000-12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7463571" y="1409700"/>
              <a:ext cx="541915" cy="533398"/>
            </a:xfrm>
            <a:prstGeom prst="rect">
              <a:avLst/>
            </a:prstGeom>
          </xdr:spPr>
        </xdr:pic>
        <xdr:sp macro="" textlink="">
          <xdr:nvSpPr>
            <xdr:cNvPr id="58" name="CuadroTexto 57">
              <a:extLst>
                <a:ext uri="{FF2B5EF4-FFF2-40B4-BE49-F238E27FC236}">
                  <a16:creationId xmlns:a16="http://schemas.microsoft.com/office/drawing/2014/main" id="{00000000-0008-0000-1200-00003A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8" name="Grupo 47">
            <a:hlinkClick xmlns:r="http://schemas.openxmlformats.org/officeDocument/2006/relationships" r:id="rId11"/>
            <a:extLst>
              <a:ext uri="{FF2B5EF4-FFF2-40B4-BE49-F238E27FC236}">
                <a16:creationId xmlns:a16="http://schemas.microsoft.com/office/drawing/2014/main" id="{00000000-0008-0000-1200-000030000000}"/>
              </a:ext>
            </a:extLst>
          </xdr:cNvPr>
          <xdr:cNvGrpSpPr/>
        </xdr:nvGrpSpPr>
        <xdr:grpSpPr>
          <a:xfrm>
            <a:off x="12397300" y="1333501"/>
            <a:ext cx="1596395" cy="705550"/>
            <a:chOff x="7953375" y="295275"/>
            <a:chExt cx="1568989" cy="704850"/>
          </a:xfrm>
        </xdr:grpSpPr>
        <xdr:pic>
          <xdr:nvPicPr>
            <xdr:cNvPr id="55" name="Gráfico 54" descr="Indicador con relleno sólido">
              <a:extLst>
                <a:ext uri="{FF2B5EF4-FFF2-40B4-BE49-F238E27FC236}">
                  <a16:creationId xmlns:a16="http://schemas.microsoft.com/office/drawing/2014/main" id="{00000000-0008-0000-1200-00003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7953375" y="295275"/>
              <a:ext cx="704850" cy="704850"/>
            </a:xfrm>
            <a:prstGeom prst="rect">
              <a:avLst/>
            </a:prstGeom>
          </xdr:spPr>
        </xdr:pic>
        <xdr:sp macro="" textlink="">
          <xdr:nvSpPr>
            <xdr:cNvPr id="56" name="CuadroTexto 55">
              <a:extLst>
                <a:ext uri="{FF2B5EF4-FFF2-40B4-BE49-F238E27FC236}">
                  <a16:creationId xmlns:a16="http://schemas.microsoft.com/office/drawing/2014/main" id="{00000000-0008-0000-1200-000038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49" name="Grupo 48">
            <a:hlinkClick xmlns:r="http://schemas.openxmlformats.org/officeDocument/2006/relationships" r:id="rId14"/>
            <a:extLst>
              <a:ext uri="{FF2B5EF4-FFF2-40B4-BE49-F238E27FC236}">
                <a16:creationId xmlns:a16="http://schemas.microsoft.com/office/drawing/2014/main" id="{00000000-0008-0000-1200-000031000000}"/>
              </a:ext>
            </a:extLst>
          </xdr:cNvPr>
          <xdr:cNvGrpSpPr/>
        </xdr:nvGrpSpPr>
        <xdr:grpSpPr>
          <a:xfrm>
            <a:off x="14140117" y="1438380"/>
            <a:ext cx="1597948" cy="543463"/>
            <a:chOff x="11296651" y="1190625"/>
            <a:chExt cx="1570518" cy="542924"/>
          </a:xfrm>
        </xdr:grpSpPr>
        <xdr:pic>
          <xdr:nvPicPr>
            <xdr:cNvPr id="53" name="Gráfico 52" descr="Brújula con relleno sólido">
              <a:extLst>
                <a:ext uri="{FF2B5EF4-FFF2-40B4-BE49-F238E27FC236}">
                  <a16:creationId xmlns:a16="http://schemas.microsoft.com/office/drawing/2014/main" id="{00000000-0008-0000-1200-00003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tretch>
              <a:fillRect/>
            </a:stretch>
          </xdr:blipFill>
          <xdr:spPr>
            <a:xfrm>
              <a:off x="11296651" y="1190625"/>
              <a:ext cx="542924" cy="542924"/>
            </a:xfrm>
            <a:prstGeom prst="rect">
              <a:avLst/>
            </a:prstGeom>
          </xdr:spPr>
        </xdr:pic>
        <xdr:sp macro="" textlink="">
          <xdr:nvSpPr>
            <xdr:cNvPr id="54" name="CuadroTexto 53">
              <a:extLst>
                <a:ext uri="{FF2B5EF4-FFF2-40B4-BE49-F238E27FC236}">
                  <a16:creationId xmlns:a16="http://schemas.microsoft.com/office/drawing/2014/main" id="{00000000-0008-0000-1200-000036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50" name="Grupo 49">
            <a:hlinkClick xmlns:r="http://schemas.openxmlformats.org/officeDocument/2006/relationships" r:id="rId17"/>
            <a:extLst>
              <a:ext uri="{FF2B5EF4-FFF2-40B4-BE49-F238E27FC236}">
                <a16:creationId xmlns:a16="http://schemas.microsoft.com/office/drawing/2014/main" id="{00000000-0008-0000-1200-000032000000}"/>
              </a:ext>
            </a:extLst>
          </xdr:cNvPr>
          <xdr:cNvGrpSpPr/>
        </xdr:nvGrpSpPr>
        <xdr:grpSpPr>
          <a:xfrm>
            <a:off x="10768270" y="1447914"/>
            <a:ext cx="1428491" cy="505326"/>
            <a:chOff x="9308738" y="1438274"/>
            <a:chExt cx="1426387" cy="504825"/>
          </a:xfrm>
        </xdr:grpSpPr>
        <xdr:pic>
          <xdr:nvPicPr>
            <xdr:cNvPr id="51" name="Gráfico 50" descr="Gráfico de barras con tendencia alcista con relleno sólido">
              <a:extLst>
                <a:ext uri="{FF2B5EF4-FFF2-40B4-BE49-F238E27FC236}">
                  <a16:creationId xmlns:a16="http://schemas.microsoft.com/office/drawing/2014/main" id="{00000000-0008-0000-12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 xmlns:asvg="http://schemas.microsoft.com/office/drawing/2016/SVG/main" r:embed="rId19"/>
                </a:ext>
              </a:extLst>
            </a:blip>
            <a:stretch>
              <a:fillRect/>
            </a:stretch>
          </xdr:blipFill>
          <xdr:spPr>
            <a:xfrm>
              <a:off x="9308738" y="1438274"/>
              <a:ext cx="512886" cy="504825"/>
            </a:xfrm>
            <a:prstGeom prst="rect">
              <a:avLst/>
            </a:prstGeom>
          </xdr:spPr>
        </xdr:pic>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twoCellAnchor>
    <xdr:from>
      <xdr:col>20</xdr:col>
      <xdr:colOff>107156</xdr:colOff>
      <xdr:row>43</xdr:row>
      <xdr:rowOff>119063</xdr:rowOff>
    </xdr:from>
    <xdr:to>
      <xdr:col>29</xdr:col>
      <xdr:colOff>333374</xdr:colOff>
      <xdr:row>49</xdr:row>
      <xdr:rowOff>210502</xdr:rowOff>
    </xdr:to>
    <xdr:graphicFrame macro="">
      <xdr:nvGraphicFramePr>
        <xdr:cNvPr id="65" name="Gráfico 64">
          <a:extLst>
            <a:ext uri="{FF2B5EF4-FFF2-40B4-BE49-F238E27FC236}">
              <a16:creationId xmlns:a16="http://schemas.microsoft.com/office/drawing/2014/main" id="{00000000-0008-0000-12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321471</xdr:colOff>
      <xdr:row>50</xdr:row>
      <xdr:rowOff>119063</xdr:rowOff>
    </xdr:from>
    <xdr:to>
      <xdr:col>29</xdr:col>
      <xdr:colOff>371475</xdr:colOff>
      <xdr:row>60</xdr:row>
      <xdr:rowOff>202406</xdr:rowOff>
    </xdr:to>
    <xdr:graphicFrame macro="">
      <xdr:nvGraphicFramePr>
        <xdr:cNvPr id="66" name="Gráfico 65">
          <a:extLst>
            <a:ext uri="{FF2B5EF4-FFF2-40B4-BE49-F238E27FC236}">
              <a16:creationId xmlns:a16="http://schemas.microsoft.com/office/drawing/2014/main" id="{00000000-0008-0000-12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282012</xdr:colOff>
      <xdr:row>2</xdr:row>
      <xdr:rowOff>20934</xdr:rowOff>
    </xdr:from>
    <xdr:to>
      <xdr:col>16</xdr:col>
      <xdr:colOff>747595</xdr:colOff>
      <xdr:row>3</xdr:row>
      <xdr:rowOff>36605</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87534" y="450082"/>
          <a:ext cx="465583" cy="465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356089</xdr:colOff>
      <xdr:row>40</xdr:row>
      <xdr:rowOff>119428</xdr:rowOff>
    </xdr:from>
    <xdr:to>
      <xdr:col>16</xdr:col>
      <xdr:colOff>641839</xdr:colOff>
      <xdr:row>47</xdr:row>
      <xdr:rowOff>224497</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6862397" y="9065601"/>
          <a:ext cx="4857750" cy="1695011"/>
        </a:xfrm>
        <a:prstGeom prst="rect">
          <a:avLst/>
        </a:prstGeom>
      </xdr:spPr>
    </xdr:pic>
    <xdr:clientData/>
  </xdr:twoCellAnchor>
  <xdr:oneCellAnchor>
    <xdr:from>
      <xdr:col>13</xdr:col>
      <xdr:colOff>10257</xdr:colOff>
      <xdr:row>48</xdr:row>
      <xdr:rowOff>49806</xdr:rowOff>
    </xdr:from>
    <xdr:ext cx="1301831" cy="264560"/>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8802565" y="10813056"/>
          <a:ext cx="13018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2. </a:t>
          </a:r>
          <a:r>
            <a:rPr lang="es-CO" sz="1100"/>
            <a:t>Planeador</a:t>
          </a:r>
        </a:p>
      </xdr:txBody>
    </xdr:sp>
    <xdr:clientData/>
  </xdr:oneCellAnchor>
  <xdr:oneCellAnchor>
    <xdr:from>
      <xdr:col>11</xdr:col>
      <xdr:colOff>556531</xdr:colOff>
      <xdr:row>33</xdr:row>
      <xdr:rowOff>40043</xdr:rowOff>
    </xdr:from>
    <xdr:ext cx="1414939" cy="264560"/>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7824106" y="7345718"/>
          <a:ext cx="141493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1. </a:t>
          </a:r>
          <a:r>
            <a:rPr lang="es-CO" sz="1100"/>
            <a:t>Menú Inicial</a:t>
          </a:r>
        </a:p>
      </xdr:txBody>
    </xdr:sp>
    <xdr:clientData/>
  </xdr:oneCellAnchor>
  <xdr:twoCellAnchor editAs="oneCell">
    <xdr:from>
      <xdr:col>8</xdr:col>
      <xdr:colOff>208950</xdr:colOff>
      <xdr:row>19</xdr:row>
      <xdr:rowOff>104774</xdr:rowOff>
    </xdr:from>
    <xdr:to>
      <xdr:col>16</xdr:col>
      <xdr:colOff>721869</xdr:colOff>
      <xdr:row>33</xdr:row>
      <xdr:rowOff>57149</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5190525" y="4476749"/>
          <a:ext cx="6608919" cy="2886075"/>
        </a:xfrm>
        <a:prstGeom prst="rect">
          <a:avLst/>
        </a:prstGeom>
      </xdr:spPr>
    </xdr:pic>
    <xdr:clientData/>
  </xdr:twoCellAnchor>
  <xdr:oneCellAnchor>
    <xdr:from>
      <xdr:col>8</xdr:col>
      <xdr:colOff>0</xdr:colOff>
      <xdr:row>76</xdr:row>
      <xdr:rowOff>212486</xdr:rowOff>
    </xdr:from>
    <xdr:ext cx="2039469" cy="264560"/>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4982308" y="17533332"/>
          <a:ext cx="203946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3. </a:t>
          </a:r>
          <a:r>
            <a:rPr lang="es-CO" sz="1100"/>
            <a:t>Matriz de Indicadores</a:t>
          </a:r>
        </a:p>
      </xdr:txBody>
    </xdr:sp>
    <xdr:clientData/>
  </xdr:oneCellAnchor>
  <xdr:twoCellAnchor editAs="oneCell">
    <xdr:from>
      <xdr:col>2</xdr:col>
      <xdr:colOff>1363</xdr:colOff>
      <xdr:row>84</xdr:row>
      <xdr:rowOff>190500</xdr:rowOff>
    </xdr:from>
    <xdr:to>
      <xdr:col>8</xdr:col>
      <xdr:colOff>20413</xdr:colOff>
      <xdr:row>85</xdr:row>
      <xdr:rowOff>200918</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a:stretch>
          <a:fillRect/>
        </a:stretch>
      </xdr:blipFill>
      <xdr:spPr>
        <a:xfrm>
          <a:off x="409577" y="18213161"/>
          <a:ext cx="4591050" cy="221329"/>
        </a:xfrm>
        <a:prstGeom prst="rect">
          <a:avLst/>
        </a:prstGeom>
      </xdr:spPr>
    </xdr:pic>
    <xdr:clientData/>
  </xdr:twoCellAnchor>
  <xdr:twoCellAnchor editAs="oneCell">
    <xdr:from>
      <xdr:col>2</xdr:col>
      <xdr:colOff>20410</xdr:colOff>
      <xdr:row>90</xdr:row>
      <xdr:rowOff>40820</xdr:rowOff>
    </xdr:from>
    <xdr:to>
      <xdr:col>7</xdr:col>
      <xdr:colOff>673554</xdr:colOff>
      <xdr:row>97</xdr:row>
      <xdr:rowOff>186462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stretch>
          <a:fillRect/>
        </a:stretch>
      </xdr:blipFill>
      <xdr:spPr>
        <a:xfrm>
          <a:off x="428624" y="19349356"/>
          <a:ext cx="4463144" cy="1601607"/>
        </a:xfrm>
        <a:prstGeom prst="rect">
          <a:avLst/>
        </a:prstGeom>
      </xdr:spPr>
    </xdr:pic>
    <xdr:clientData/>
  </xdr:twoCellAnchor>
  <xdr:twoCellAnchor editAs="oneCell">
    <xdr:from>
      <xdr:col>11</xdr:col>
      <xdr:colOff>115662</xdr:colOff>
      <xdr:row>90</xdr:row>
      <xdr:rowOff>47626</xdr:rowOff>
    </xdr:from>
    <xdr:to>
      <xdr:col>17</xdr:col>
      <xdr:colOff>6804</xdr:colOff>
      <xdr:row>106</xdr:row>
      <xdr:rowOff>37115</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7381876" y="19356162"/>
          <a:ext cx="4463142" cy="3343650"/>
        </a:xfrm>
        <a:prstGeom prst="rect">
          <a:avLst/>
        </a:prstGeom>
      </xdr:spPr>
    </xdr:pic>
    <xdr:clientData/>
  </xdr:twoCellAnchor>
  <xdr:twoCellAnchor editAs="oneCell">
    <xdr:from>
      <xdr:col>2</xdr:col>
      <xdr:colOff>13607</xdr:colOff>
      <xdr:row>111</xdr:row>
      <xdr:rowOff>122464</xdr:rowOff>
    </xdr:from>
    <xdr:to>
      <xdr:col>16</xdr:col>
      <xdr:colOff>714375</xdr:colOff>
      <xdr:row>121</xdr:row>
      <xdr:rowOff>163286</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8"/>
        <a:stretch>
          <a:fillRect/>
        </a:stretch>
      </xdr:blipFill>
      <xdr:spPr>
        <a:xfrm>
          <a:off x="421821" y="23397482"/>
          <a:ext cx="11368768" cy="2149929"/>
        </a:xfrm>
        <a:prstGeom prst="rect">
          <a:avLst/>
        </a:prstGeom>
      </xdr:spPr>
    </xdr:pic>
    <xdr:clientData/>
  </xdr:twoCellAnchor>
  <xdr:oneCellAnchor>
    <xdr:from>
      <xdr:col>7</xdr:col>
      <xdr:colOff>721179</xdr:colOff>
      <xdr:row>121</xdr:row>
      <xdr:rowOff>197303</xdr:rowOff>
    </xdr:from>
    <xdr:ext cx="2023183" cy="264560"/>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4939393" y="25581428"/>
          <a:ext cx="20231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4. </a:t>
          </a:r>
          <a:r>
            <a:rPr lang="es-CO" sz="1100"/>
            <a:t>Proyectos de Inversión</a:t>
          </a:r>
        </a:p>
      </xdr:txBody>
    </xdr:sp>
    <xdr:clientData/>
  </xdr:oneCellAnchor>
  <xdr:oneCellAnchor>
    <xdr:from>
      <xdr:col>7</xdr:col>
      <xdr:colOff>322384</xdr:colOff>
      <xdr:row>147</xdr:row>
      <xdr:rowOff>168521</xdr:rowOff>
    </xdr:from>
    <xdr:ext cx="3371757" cy="264560"/>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4542692" y="31190713"/>
          <a:ext cx="337175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5. </a:t>
          </a:r>
          <a:r>
            <a:rPr lang="es-CO" sz="1100"/>
            <a:t>Información General del Indicador Compuesto</a:t>
          </a:r>
        </a:p>
      </xdr:txBody>
    </xdr:sp>
    <xdr:clientData/>
  </xdr:oneCellAnchor>
  <xdr:oneCellAnchor>
    <xdr:from>
      <xdr:col>6</xdr:col>
      <xdr:colOff>710712</xdr:colOff>
      <xdr:row>201</xdr:row>
      <xdr:rowOff>80596</xdr:rowOff>
    </xdr:from>
    <xdr:ext cx="3894912" cy="264560"/>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4169020" y="43990846"/>
          <a:ext cx="38949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6. </a:t>
          </a:r>
          <a:r>
            <a:rPr lang="es-CO" sz="1100"/>
            <a:t>Descripción de las variables de la Fórmula del Indicador</a:t>
          </a:r>
        </a:p>
      </xdr:txBody>
    </xdr:sp>
    <xdr:clientData/>
  </xdr:oneCellAnchor>
  <xdr:oneCellAnchor>
    <xdr:from>
      <xdr:col>7</xdr:col>
      <xdr:colOff>212481</xdr:colOff>
      <xdr:row>225</xdr:row>
      <xdr:rowOff>36634</xdr:rowOff>
    </xdr:from>
    <xdr:ext cx="4139659" cy="264560"/>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4432789" y="49288211"/>
          <a:ext cx="413965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b="1"/>
            <a:t>Figura 7. </a:t>
          </a:r>
          <a:r>
            <a:rPr lang="es-CO" sz="1100"/>
            <a:t>Cálculo, Análisis y Plan</a:t>
          </a:r>
          <a:r>
            <a:rPr lang="es-CO" sz="1100" baseline="0"/>
            <a:t> de Acción del Indicador Compuesto</a:t>
          </a:r>
          <a:endParaRPr lang="es-CO" sz="1100"/>
        </a:p>
      </xdr:txBody>
    </xdr:sp>
    <xdr:clientData/>
  </xdr:oneCellAnchor>
  <xdr:twoCellAnchor editAs="oneCell">
    <xdr:from>
      <xdr:col>11</xdr:col>
      <xdr:colOff>395656</xdr:colOff>
      <xdr:row>228</xdr:row>
      <xdr:rowOff>124560</xdr:rowOff>
    </xdr:from>
    <xdr:to>
      <xdr:col>13</xdr:col>
      <xdr:colOff>710712</xdr:colOff>
      <xdr:row>232</xdr:row>
      <xdr:rowOff>202704</xdr:rowOff>
    </xdr:to>
    <xdr:pic>
      <xdr:nvPicPr>
        <xdr:cNvPr id="16" name="Imagen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9"/>
        <a:srcRect l="608" r="1174" b="2790"/>
        <a:stretch/>
      </xdr:blipFill>
      <xdr:spPr>
        <a:xfrm>
          <a:off x="7663964" y="50108829"/>
          <a:ext cx="1839056" cy="928068"/>
        </a:xfrm>
        <a:prstGeom prst="rect">
          <a:avLst/>
        </a:prstGeom>
      </xdr:spPr>
    </xdr:pic>
    <xdr:clientData/>
  </xdr:twoCellAnchor>
  <xdr:oneCellAnchor>
    <xdr:from>
      <xdr:col>13</xdr:col>
      <xdr:colOff>703384</xdr:colOff>
      <xdr:row>230</xdr:row>
      <xdr:rowOff>95250</xdr:rowOff>
    </xdr:from>
    <xdr:ext cx="1765789" cy="609013"/>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9495692" y="50504481"/>
          <a:ext cx="176578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1100" b="1"/>
            <a:t>Figura 8. </a:t>
          </a:r>
          <a:r>
            <a:rPr lang="es-CO" sz="1100"/>
            <a:t>Cálculo de los Indicadores Base</a:t>
          </a:r>
        </a:p>
        <a:p>
          <a:pPr algn="l"/>
          <a:r>
            <a:rPr lang="es-CO" sz="1100"/>
            <a:t>en la Matriz de Indicadores</a:t>
          </a:r>
        </a:p>
      </xdr:txBody>
    </xdr:sp>
    <xdr:clientData/>
  </xdr:oneCellAnchor>
  <xdr:oneCellAnchor>
    <xdr:from>
      <xdr:col>3</xdr:col>
      <xdr:colOff>476256</xdr:colOff>
      <xdr:row>254</xdr:row>
      <xdr:rowOff>153866</xdr:rowOff>
    </xdr:from>
    <xdr:ext cx="9026768" cy="436786"/>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1648564" y="58314981"/>
          <a:ext cx="902676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00" b="1"/>
            <a:t>Figura 9. </a:t>
          </a:r>
          <a:r>
            <a:rPr lang="es-CO" sz="1100"/>
            <a:t>Cálculo Representación gráfica del compoetamiento del</a:t>
          </a:r>
          <a:r>
            <a:rPr lang="es-CO" sz="1100" baseline="0"/>
            <a:t> Indicador Compuesto, las Estrategias y la ponderación asignada a cada estrategia asociada al Objetivo Estrategico abordado en dicha Ficha de Indicador.</a:t>
          </a:r>
          <a:endParaRPr lang="es-CO" sz="1100"/>
        </a:p>
      </xdr:txBody>
    </xdr:sp>
    <xdr:clientData/>
  </xdr:oneCellAnchor>
  <xdr:oneCellAnchor>
    <xdr:from>
      <xdr:col>11</xdr:col>
      <xdr:colOff>117231</xdr:colOff>
      <xdr:row>280</xdr:row>
      <xdr:rowOff>153866</xdr:rowOff>
    </xdr:from>
    <xdr:ext cx="2117481" cy="264560"/>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7385539" y="63839481"/>
          <a:ext cx="211748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00" b="1"/>
            <a:t>Figura 10. </a:t>
          </a:r>
          <a:r>
            <a:rPr lang="es-CO" sz="1100"/>
            <a:t>Tablero de Comando</a:t>
          </a:r>
        </a:p>
      </xdr:txBody>
    </xdr:sp>
    <xdr:clientData/>
  </xdr:oneCellAnchor>
  <xdr:oneCellAnchor>
    <xdr:from>
      <xdr:col>7</xdr:col>
      <xdr:colOff>241788</xdr:colOff>
      <xdr:row>312</xdr:row>
      <xdr:rowOff>131885</xdr:rowOff>
    </xdr:from>
    <xdr:ext cx="3209192" cy="264560"/>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4462096" y="70404404"/>
          <a:ext cx="32091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00" b="1"/>
            <a:t>Figura 11. </a:t>
          </a:r>
          <a:r>
            <a:rPr lang="es-CO" sz="1100"/>
            <a:t>Tablero de Control o Dashboard</a:t>
          </a:r>
        </a:p>
      </xdr:txBody>
    </xdr:sp>
    <xdr:clientData/>
  </xdr:oneCellAnchor>
  <xdr:twoCellAnchor editAs="oneCell">
    <xdr:from>
      <xdr:col>10</xdr:col>
      <xdr:colOff>424961</xdr:colOff>
      <xdr:row>317</xdr:row>
      <xdr:rowOff>95251</xdr:rowOff>
    </xdr:from>
    <xdr:to>
      <xdr:col>10</xdr:col>
      <xdr:colOff>615437</xdr:colOff>
      <xdr:row>318</xdr:row>
      <xdr:rowOff>54198</xdr:rowOff>
    </xdr:to>
    <xdr:pic>
      <xdr:nvPicPr>
        <xdr:cNvPr id="30" name="Imagen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0"/>
        <a:stretch>
          <a:fillRect/>
        </a:stretch>
      </xdr:blipFill>
      <xdr:spPr>
        <a:xfrm>
          <a:off x="6931269" y="71642655"/>
          <a:ext cx="190476" cy="171429"/>
        </a:xfrm>
        <a:prstGeom prst="rect">
          <a:avLst/>
        </a:prstGeom>
      </xdr:spPr>
    </xdr:pic>
    <xdr:clientData/>
  </xdr:twoCellAnchor>
  <xdr:twoCellAnchor editAs="oneCell">
    <xdr:from>
      <xdr:col>1</xdr:col>
      <xdr:colOff>115153</xdr:colOff>
      <xdr:row>1</xdr:row>
      <xdr:rowOff>11425</xdr:rowOff>
    </xdr:from>
    <xdr:to>
      <xdr:col>7</xdr:col>
      <xdr:colOff>707040</xdr:colOff>
      <xdr:row>4</xdr:row>
      <xdr:rowOff>0</xdr:rowOff>
    </xdr:to>
    <xdr:pic>
      <xdr:nvPicPr>
        <xdr:cNvPr id="32" name="Imagen 31">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11">
          <a:alphaModFix/>
        </a:blip>
        <a:srcRect l="2635" r="2080" b="3805"/>
        <a:stretch/>
      </xdr:blipFill>
      <xdr:spPr>
        <a:xfrm>
          <a:off x="303560" y="199832"/>
          <a:ext cx="4632161" cy="920141"/>
        </a:xfrm>
        <a:prstGeom prst="rect">
          <a:avLst/>
        </a:prstGeom>
        <a:ln w="3175">
          <a:solidFill>
            <a:srgbClr val="5D4294"/>
          </a:solidFill>
        </a:ln>
      </xdr:spPr>
    </xdr:pic>
    <xdr:clientData/>
  </xdr:twoCellAnchor>
  <xdr:twoCellAnchor editAs="oneCell">
    <xdr:from>
      <xdr:col>7</xdr:col>
      <xdr:colOff>364886</xdr:colOff>
      <xdr:row>261</xdr:row>
      <xdr:rowOff>42334</xdr:rowOff>
    </xdr:from>
    <xdr:to>
      <xdr:col>17</xdr:col>
      <xdr:colOff>116415</xdr:colOff>
      <xdr:row>280</xdr:row>
      <xdr:rowOff>152653</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2"/>
        <a:stretch>
          <a:fillRect/>
        </a:stretch>
      </xdr:blipFill>
      <xdr:spPr>
        <a:xfrm>
          <a:off x="4587636" y="59721751"/>
          <a:ext cx="7371529" cy="4131986"/>
        </a:xfrm>
        <a:prstGeom prst="rect">
          <a:avLst/>
        </a:prstGeom>
      </xdr:spPr>
    </xdr:pic>
    <xdr:clientData/>
  </xdr:twoCellAnchor>
  <xdr:twoCellAnchor editAs="oneCell">
    <xdr:from>
      <xdr:col>2</xdr:col>
      <xdr:colOff>571500</xdr:colOff>
      <xdr:row>237</xdr:row>
      <xdr:rowOff>1121980</xdr:rowOff>
    </xdr:from>
    <xdr:to>
      <xdr:col>16</xdr:col>
      <xdr:colOff>252357</xdr:colOff>
      <xdr:row>254</xdr:row>
      <xdr:rowOff>169333</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3"/>
        <a:stretch>
          <a:fillRect/>
        </a:stretch>
      </xdr:blipFill>
      <xdr:spPr>
        <a:xfrm>
          <a:off x="984250" y="54800647"/>
          <a:ext cx="10348857" cy="3566436"/>
        </a:xfrm>
        <a:prstGeom prst="rect">
          <a:avLst/>
        </a:prstGeom>
        <a:ln>
          <a:solidFill>
            <a:sysClr val="windowText" lastClr="000000"/>
          </a:solidFill>
        </a:ln>
      </xdr:spPr>
    </xdr:pic>
    <xdr:clientData/>
  </xdr:twoCellAnchor>
  <xdr:twoCellAnchor editAs="oneCell">
    <xdr:from>
      <xdr:col>4</xdr:col>
      <xdr:colOff>52918</xdr:colOff>
      <xdr:row>211</xdr:row>
      <xdr:rowOff>10584</xdr:rowOff>
    </xdr:from>
    <xdr:to>
      <xdr:col>14</xdr:col>
      <xdr:colOff>455084</xdr:colOff>
      <xdr:row>225</xdr:row>
      <xdr:rowOff>61928</xdr:rowOff>
    </xdr:to>
    <xdr:pic>
      <xdr:nvPicPr>
        <xdr:cNvPr id="31" name="Imagen 30">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14"/>
        <a:srcRect l="131" t="997" r="263"/>
        <a:stretch/>
      </xdr:blipFill>
      <xdr:spPr>
        <a:xfrm>
          <a:off x="1989668" y="46661917"/>
          <a:ext cx="8022166" cy="3014678"/>
        </a:xfrm>
        <a:prstGeom prst="rect">
          <a:avLst/>
        </a:prstGeom>
        <a:ln>
          <a:solidFill>
            <a:sysClr val="windowText" lastClr="000000"/>
          </a:solidFill>
        </a:ln>
      </xdr:spPr>
    </xdr:pic>
    <xdr:clientData/>
  </xdr:twoCellAnchor>
  <xdr:twoCellAnchor editAs="oneCell">
    <xdr:from>
      <xdr:col>2</xdr:col>
      <xdr:colOff>465668</xdr:colOff>
      <xdr:row>190</xdr:row>
      <xdr:rowOff>43187</xdr:rowOff>
    </xdr:from>
    <xdr:to>
      <xdr:col>16</xdr:col>
      <xdr:colOff>338668</xdr:colOff>
      <xdr:row>201</xdr:row>
      <xdr:rowOff>65874</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5"/>
        <a:stretch>
          <a:fillRect/>
        </a:stretch>
      </xdr:blipFill>
      <xdr:spPr>
        <a:xfrm>
          <a:off x="878418" y="41932020"/>
          <a:ext cx="10541000" cy="2351020"/>
        </a:xfrm>
        <a:prstGeom prst="rect">
          <a:avLst/>
        </a:prstGeom>
      </xdr:spPr>
    </xdr:pic>
    <xdr:clientData/>
  </xdr:twoCellAnchor>
  <xdr:twoCellAnchor editAs="oneCell">
    <xdr:from>
      <xdr:col>2</xdr:col>
      <xdr:colOff>624417</xdr:colOff>
      <xdr:row>133</xdr:row>
      <xdr:rowOff>21167</xdr:rowOff>
    </xdr:from>
    <xdr:to>
      <xdr:col>16</xdr:col>
      <xdr:colOff>379736</xdr:colOff>
      <xdr:row>147</xdr:row>
      <xdr:rowOff>128630</xdr:rowOff>
    </xdr:to>
    <xdr:pic>
      <xdr:nvPicPr>
        <xdr:cNvPr id="35" name="Imagen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6"/>
        <a:stretch>
          <a:fillRect/>
        </a:stretch>
      </xdr:blipFill>
      <xdr:spPr>
        <a:xfrm>
          <a:off x="1037167" y="27992917"/>
          <a:ext cx="10423319" cy="3070796"/>
        </a:xfrm>
        <a:prstGeom prst="rect">
          <a:avLst/>
        </a:prstGeom>
      </xdr:spPr>
    </xdr:pic>
    <xdr:clientData/>
  </xdr:twoCellAnchor>
  <xdr:twoCellAnchor editAs="oneCell">
    <xdr:from>
      <xdr:col>2</xdr:col>
      <xdr:colOff>677333</xdr:colOff>
      <xdr:row>65</xdr:row>
      <xdr:rowOff>103470</xdr:rowOff>
    </xdr:from>
    <xdr:to>
      <xdr:col>16</xdr:col>
      <xdr:colOff>141886</xdr:colOff>
      <xdr:row>76</xdr:row>
      <xdr:rowOff>124739</xdr:rowOff>
    </xdr:to>
    <xdr:pic>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17"/>
        <a:srcRect b="39303"/>
        <a:stretch/>
      </xdr:blipFill>
      <xdr:spPr>
        <a:xfrm>
          <a:off x="1085547" y="14969274"/>
          <a:ext cx="10132553" cy="2565805"/>
        </a:xfrm>
        <a:prstGeom prst="rect">
          <a:avLst/>
        </a:prstGeom>
      </xdr:spPr>
    </xdr:pic>
    <xdr:clientData/>
  </xdr:twoCellAnchor>
  <xdr:twoCellAnchor editAs="oneCell">
    <xdr:from>
      <xdr:col>3</xdr:col>
      <xdr:colOff>466725</xdr:colOff>
      <xdr:row>288</xdr:row>
      <xdr:rowOff>17158</xdr:rowOff>
    </xdr:from>
    <xdr:to>
      <xdr:col>15</xdr:col>
      <xdr:colOff>504825</xdr:colOff>
      <xdr:row>312</xdr:row>
      <xdr:rowOff>82137</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8"/>
        <a:stretch>
          <a:fillRect/>
        </a:stretch>
      </xdr:blipFill>
      <xdr:spPr>
        <a:xfrm>
          <a:off x="1638300" y="64834783"/>
          <a:ext cx="9182100" cy="50941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23</xdr:col>
      <xdr:colOff>112565</xdr:colOff>
      <xdr:row>2</xdr:row>
      <xdr:rowOff>134558</xdr:rowOff>
    </xdr:from>
    <xdr:to>
      <xdr:col>23</xdr:col>
      <xdr:colOff>701448</xdr:colOff>
      <xdr:row>4</xdr:row>
      <xdr:rowOff>211567</xdr:rowOff>
    </xdr:to>
    <xdr:pic>
      <xdr:nvPicPr>
        <xdr:cNvPr id="14" name="Imagen 13">
          <a:hlinkClick xmlns:r="http://schemas.openxmlformats.org/officeDocument/2006/relationships" r:id="rId1"/>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346136" y="461129"/>
          <a:ext cx="585073" cy="570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400505</xdr:colOff>
      <xdr:row>2</xdr:row>
      <xdr:rowOff>131868</xdr:rowOff>
    </xdr:from>
    <xdr:to>
      <xdr:col>10</xdr:col>
      <xdr:colOff>384306</xdr:colOff>
      <xdr:row>4</xdr:row>
      <xdr:rowOff>149678</xdr:rowOff>
    </xdr:to>
    <xdr:grpSp>
      <xdr:nvGrpSpPr>
        <xdr:cNvPr id="15" name="Grupo 14">
          <a:extLst>
            <a:ext uri="{FF2B5EF4-FFF2-40B4-BE49-F238E27FC236}">
              <a16:creationId xmlns:a16="http://schemas.microsoft.com/office/drawing/2014/main" id="{00000000-0008-0000-1300-00000F000000}"/>
            </a:ext>
          </a:extLst>
        </xdr:cNvPr>
        <xdr:cNvGrpSpPr/>
      </xdr:nvGrpSpPr>
      <xdr:grpSpPr>
        <a:xfrm>
          <a:off x="5455105" y="462068"/>
          <a:ext cx="3844601" cy="525810"/>
          <a:chOff x="4417219" y="1154905"/>
          <a:chExt cx="3417094" cy="509587"/>
        </a:xfrm>
      </xdr:grpSpPr>
      <xdr:sp macro="" textlink="">
        <xdr:nvSpPr>
          <xdr:cNvPr id="16" name="Rectángulo 15">
            <a:extLst>
              <a:ext uri="{FF2B5EF4-FFF2-40B4-BE49-F238E27FC236}">
                <a16:creationId xmlns:a16="http://schemas.microsoft.com/office/drawing/2014/main" id="{00000000-0008-0000-1300-000010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TABLERO DE COMANDO</a:t>
            </a:r>
          </a:p>
        </xdr:txBody>
      </xdr:sp>
      <xdr:sp macro="" textlink="">
        <xdr:nvSpPr>
          <xdr:cNvPr id="17" name="Anillo 23">
            <a:extLst>
              <a:ext uri="{FF2B5EF4-FFF2-40B4-BE49-F238E27FC236}">
                <a16:creationId xmlns:a16="http://schemas.microsoft.com/office/drawing/2014/main" id="{00000000-0008-0000-1300-000011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 name="Elipse 17">
            <a:extLst>
              <a:ext uri="{FF2B5EF4-FFF2-40B4-BE49-F238E27FC236}">
                <a16:creationId xmlns:a16="http://schemas.microsoft.com/office/drawing/2014/main" id="{00000000-0008-0000-1300-000012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0</xdr:colOff>
      <xdr:row>1</xdr:row>
      <xdr:rowOff>119073</xdr:rowOff>
    </xdr:from>
    <xdr:to>
      <xdr:col>5</xdr:col>
      <xdr:colOff>836556</xdr:colOff>
      <xdr:row>5</xdr:row>
      <xdr:rowOff>57966</xdr:rowOff>
    </xdr:to>
    <xdr:pic>
      <xdr:nvPicPr>
        <xdr:cNvPr id="19" name="Imagen 18">
          <a:extLst>
            <a:ext uri="{FF2B5EF4-FFF2-40B4-BE49-F238E27FC236}">
              <a16:creationId xmlns:a16="http://schemas.microsoft.com/office/drawing/2014/main" id="{00000000-0008-0000-1300-000013000000}"/>
            </a:ext>
          </a:extLst>
        </xdr:cNvPr>
        <xdr:cNvPicPr>
          <a:picLocks noChangeAspect="1"/>
        </xdr:cNvPicPr>
      </xdr:nvPicPr>
      <xdr:blipFill rotWithShape="1">
        <a:blip xmlns:r="http://schemas.openxmlformats.org/officeDocument/2006/relationships" r:embed="rId3"/>
        <a:srcRect b="77076"/>
        <a:stretch/>
      </xdr:blipFill>
      <xdr:spPr>
        <a:xfrm>
          <a:off x="297656" y="309573"/>
          <a:ext cx="4455526" cy="818368"/>
        </a:xfrm>
        <a:prstGeom prst="rect">
          <a:avLst/>
        </a:prstGeom>
        <a:ln>
          <a:noFill/>
        </a:ln>
      </xdr:spPr>
    </xdr:pic>
    <xdr:clientData/>
  </xdr:twoCellAnchor>
  <xdr:twoCellAnchor>
    <xdr:from>
      <xdr:col>12</xdr:col>
      <xdr:colOff>589643</xdr:colOff>
      <xdr:row>2</xdr:row>
      <xdr:rowOff>55945</xdr:rowOff>
    </xdr:from>
    <xdr:to>
      <xdr:col>22</xdr:col>
      <xdr:colOff>598713</xdr:colOff>
      <xdr:row>5</xdr:row>
      <xdr:rowOff>29732</xdr:rowOff>
    </xdr:to>
    <xdr:grpSp>
      <xdr:nvGrpSpPr>
        <xdr:cNvPr id="32" name="Grupo 31">
          <a:extLst>
            <a:ext uri="{FF2B5EF4-FFF2-40B4-BE49-F238E27FC236}">
              <a16:creationId xmlns:a16="http://schemas.microsoft.com/office/drawing/2014/main" id="{00000000-0008-0000-1300-000020000000}"/>
            </a:ext>
          </a:extLst>
        </xdr:cNvPr>
        <xdr:cNvGrpSpPr/>
      </xdr:nvGrpSpPr>
      <xdr:grpSpPr>
        <a:xfrm>
          <a:off x="11435443" y="386145"/>
          <a:ext cx="9241970" cy="735787"/>
          <a:chOff x="7655719" y="1333501"/>
          <a:chExt cx="8082346" cy="705550"/>
        </a:xfrm>
      </xdr:grpSpPr>
      <xdr:grpSp>
        <xdr:nvGrpSpPr>
          <xdr:cNvPr id="33" name="Grupo 32">
            <a:hlinkClick xmlns:r="http://schemas.openxmlformats.org/officeDocument/2006/relationships" r:id="rId4"/>
            <a:extLst>
              <a:ext uri="{FF2B5EF4-FFF2-40B4-BE49-F238E27FC236}">
                <a16:creationId xmlns:a16="http://schemas.microsoft.com/office/drawing/2014/main" id="{00000000-0008-0000-1300-000021000000}"/>
              </a:ext>
            </a:extLst>
          </xdr:cNvPr>
          <xdr:cNvGrpSpPr/>
        </xdr:nvGrpSpPr>
        <xdr:grpSpPr>
          <a:xfrm>
            <a:off x="7655719" y="1428845"/>
            <a:ext cx="1347563" cy="486257"/>
            <a:chOff x="5838825" y="1343024"/>
            <a:chExt cx="1324430" cy="485775"/>
          </a:xfrm>
        </xdr:grpSpPr>
        <xdr:pic>
          <xdr:nvPicPr>
            <xdr:cNvPr id="46" name="Gráfico 45" descr="Portapapeles con relleno sólido">
              <a:extLst>
                <a:ext uri="{FF2B5EF4-FFF2-40B4-BE49-F238E27FC236}">
                  <a16:creationId xmlns:a16="http://schemas.microsoft.com/office/drawing/2014/main" id="{00000000-0008-0000-13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4" name="Grupo 33">
            <a:hlinkClick xmlns:r="http://schemas.openxmlformats.org/officeDocument/2006/relationships" r:id="rId7"/>
            <a:extLst>
              <a:ext uri="{FF2B5EF4-FFF2-40B4-BE49-F238E27FC236}">
                <a16:creationId xmlns:a16="http://schemas.microsoft.com/office/drawing/2014/main" id="{00000000-0008-0000-1300-000022000000}"/>
              </a:ext>
            </a:extLst>
          </xdr:cNvPr>
          <xdr:cNvGrpSpPr/>
        </xdr:nvGrpSpPr>
        <xdr:grpSpPr>
          <a:xfrm>
            <a:off x="9111165" y="1419311"/>
            <a:ext cx="1504078" cy="533928"/>
            <a:chOff x="7463571" y="1409700"/>
            <a:chExt cx="1501862" cy="533398"/>
          </a:xfrm>
        </xdr:grpSpPr>
        <xdr:pic>
          <xdr:nvPicPr>
            <xdr:cNvPr id="44" name="Gráfico 43" descr="Onda de sonido contorno">
              <a:extLst>
                <a:ext uri="{FF2B5EF4-FFF2-40B4-BE49-F238E27FC236}">
                  <a16:creationId xmlns:a16="http://schemas.microsoft.com/office/drawing/2014/main" id="{00000000-0008-0000-1300-00002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5" name="Grupo 34">
            <a:hlinkClick xmlns:r="http://schemas.openxmlformats.org/officeDocument/2006/relationships" r:id="rId10"/>
            <a:extLst>
              <a:ext uri="{FF2B5EF4-FFF2-40B4-BE49-F238E27FC236}">
                <a16:creationId xmlns:a16="http://schemas.microsoft.com/office/drawing/2014/main" id="{00000000-0008-0000-1300-000023000000}"/>
              </a:ext>
            </a:extLst>
          </xdr:cNvPr>
          <xdr:cNvGrpSpPr/>
        </xdr:nvGrpSpPr>
        <xdr:grpSpPr>
          <a:xfrm>
            <a:off x="12397300" y="1333501"/>
            <a:ext cx="1596395" cy="705550"/>
            <a:chOff x="7953375" y="295275"/>
            <a:chExt cx="1568989" cy="704850"/>
          </a:xfrm>
        </xdr:grpSpPr>
        <xdr:pic>
          <xdr:nvPicPr>
            <xdr:cNvPr id="42" name="Gráfico 41" descr="Indicador con relleno sólido">
              <a:extLst>
                <a:ext uri="{FF2B5EF4-FFF2-40B4-BE49-F238E27FC236}">
                  <a16:creationId xmlns:a16="http://schemas.microsoft.com/office/drawing/2014/main" id="{00000000-0008-0000-13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6" name="Grupo 35">
            <a:hlinkClick xmlns:r="http://schemas.openxmlformats.org/officeDocument/2006/relationships" r:id="rId13"/>
            <a:extLst>
              <a:ext uri="{FF2B5EF4-FFF2-40B4-BE49-F238E27FC236}">
                <a16:creationId xmlns:a16="http://schemas.microsoft.com/office/drawing/2014/main" id="{00000000-0008-0000-1300-000024000000}"/>
              </a:ext>
            </a:extLst>
          </xdr:cNvPr>
          <xdr:cNvGrpSpPr/>
        </xdr:nvGrpSpPr>
        <xdr:grpSpPr>
          <a:xfrm>
            <a:off x="14140117" y="1438380"/>
            <a:ext cx="1597948" cy="543463"/>
            <a:chOff x="11296651" y="1190625"/>
            <a:chExt cx="1570518" cy="542924"/>
          </a:xfrm>
        </xdr:grpSpPr>
        <xdr:pic>
          <xdr:nvPicPr>
            <xdr:cNvPr id="40" name="Gráfico 39" descr="Brújula con relleno sólido">
              <a:extLst>
                <a:ext uri="{FF2B5EF4-FFF2-40B4-BE49-F238E27FC236}">
                  <a16:creationId xmlns:a16="http://schemas.microsoft.com/office/drawing/2014/main" id="{00000000-0008-0000-1300-00002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41" name="CuadroTexto 40">
              <a:extLst>
                <a:ext uri="{FF2B5EF4-FFF2-40B4-BE49-F238E27FC236}">
                  <a16:creationId xmlns:a16="http://schemas.microsoft.com/office/drawing/2014/main" id="{00000000-0008-0000-1300-000029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37" name="Grupo 36">
            <a:hlinkClick xmlns:r="http://schemas.openxmlformats.org/officeDocument/2006/relationships" r:id="rId16"/>
            <a:extLst>
              <a:ext uri="{FF2B5EF4-FFF2-40B4-BE49-F238E27FC236}">
                <a16:creationId xmlns:a16="http://schemas.microsoft.com/office/drawing/2014/main" id="{00000000-0008-0000-1300-000025000000}"/>
              </a:ext>
            </a:extLst>
          </xdr:cNvPr>
          <xdr:cNvGrpSpPr/>
        </xdr:nvGrpSpPr>
        <xdr:grpSpPr>
          <a:xfrm>
            <a:off x="10768270" y="1447914"/>
            <a:ext cx="1428491" cy="505326"/>
            <a:chOff x="9308738" y="1438274"/>
            <a:chExt cx="1426387" cy="504825"/>
          </a:xfrm>
        </xdr:grpSpPr>
        <xdr:pic>
          <xdr:nvPicPr>
            <xdr:cNvPr id="38" name="Gráfico 37" descr="Gráfico de barras con tendencia alcista con relleno sólido">
              <a:extLst>
                <a:ext uri="{FF2B5EF4-FFF2-40B4-BE49-F238E27FC236}">
                  <a16:creationId xmlns:a16="http://schemas.microsoft.com/office/drawing/2014/main" id="{00000000-0008-0000-1300-00002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232170</xdr:colOff>
      <xdr:row>1</xdr:row>
      <xdr:rowOff>0</xdr:rowOff>
    </xdr:from>
    <xdr:to>
      <xdr:col>15</xdr:col>
      <xdr:colOff>475125</xdr:colOff>
      <xdr:row>3</xdr:row>
      <xdr:rowOff>190499</xdr:rowOff>
    </xdr:to>
    <xdr:sp macro="" textlink="">
      <xdr:nvSpPr>
        <xdr:cNvPr id="2" name="Triángulo rectángulo 1">
          <a:extLst>
            <a:ext uri="{FF2B5EF4-FFF2-40B4-BE49-F238E27FC236}">
              <a16:creationId xmlns:a16="http://schemas.microsoft.com/office/drawing/2014/main" id="{00000000-0008-0000-1400-000002000000}"/>
            </a:ext>
          </a:extLst>
        </xdr:cNvPr>
        <xdr:cNvSpPr/>
      </xdr:nvSpPr>
      <xdr:spPr>
        <a:xfrm rot="10800000">
          <a:off x="6319887" y="190500"/>
          <a:ext cx="4086086" cy="952499"/>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213612</xdr:colOff>
      <xdr:row>0</xdr:row>
      <xdr:rowOff>178593</xdr:rowOff>
    </xdr:from>
    <xdr:to>
      <xdr:col>16</xdr:col>
      <xdr:colOff>3219</xdr:colOff>
      <xdr:row>4</xdr:row>
      <xdr:rowOff>0</xdr:rowOff>
    </xdr:to>
    <xdr:sp macro="" textlink="">
      <xdr:nvSpPr>
        <xdr:cNvPr id="3" name="Triángulo rectángulo 2">
          <a:extLst>
            <a:ext uri="{FF2B5EF4-FFF2-40B4-BE49-F238E27FC236}">
              <a16:creationId xmlns:a16="http://schemas.microsoft.com/office/drawing/2014/main" id="{00000000-0008-0000-1400-000003000000}"/>
            </a:ext>
          </a:extLst>
        </xdr:cNvPr>
        <xdr:cNvSpPr/>
      </xdr:nvSpPr>
      <xdr:spPr>
        <a:xfrm rot="10800000">
          <a:off x="8248230" y="178593"/>
          <a:ext cx="2198871" cy="964407"/>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23</xdr:col>
      <xdr:colOff>790577</xdr:colOff>
      <xdr:row>1</xdr:row>
      <xdr:rowOff>87429</xdr:rowOff>
    </xdr:from>
    <xdr:to>
      <xdr:col>24</xdr:col>
      <xdr:colOff>259336</xdr:colOff>
      <xdr:row>2</xdr:row>
      <xdr:rowOff>464581</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82765" y="277929"/>
          <a:ext cx="564134"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81642</xdr:colOff>
      <xdr:row>4</xdr:row>
      <xdr:rowOff>81793</xdr:rowOff>
    </xdr:from>
    <xdr:to>
      <xdr:col>3</xdr:col>
      <xdr:colOff>2535945</xdr:colOff>
      <xdr:row>7</xdr:row>
      <xdr:rowOff>155809</xdr:rowOff>
    </xdr:to>
    <xdr:grpSp>
      <xdr:nvGrpSpPr>
        <xdr:cNvPr id="15" name="Grupo 14">
          <a:extLst>
            <a:ext uri="{FF2B5EF4-FFF2-40B4-BE49-F238E27FC236}">
              <a16:creationId xmlns:a16="http://schemas.microsoft.com/office/drawing/2014/main" id="{00000000-0008-0000-1400-00000F000000}"/>
            </a:ext>
          </a:extLst>
        </xdr:cNvPr>
        <xdr:cNvGrpSpPr/>
      </xdr:nvGrpSpPr>
      <xdr:grpSpPr>
        <a:xfrm>
          <a:off x="310948" y="1193043"/>
          <a:ext cx="4429858" cy="656099"/>
          <a:chOff x="4417219" y="1154905"/>
          <a:chExt cx="3417094" cy="509587"/>
        </a:xfrm>
      </xdr:grpSpPr>
      <xdr:sp macro="" textlink="">
        <xdr:nvSpPr>
          <xdr:cNvPr id="16" name="Rectángulo 15">
            <a:extLst>
              <a:ext uri="{FF2B5EF4-FFF2-40B4-BE49-F238E27FC236}">
                <a16:creationId xmlns:a16="http://schemas.microsoft.com/office/drawing/2014/main" id="{00000000-0008-0000-1400-000010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MAPA ESTRATÉGICO</a:t>
            </a:r>
          </a:p>
        </xdr:txBody>
      </xdr:sp>
      <xdr:sp macro="" textlink="">
        <xdr:nvSpPr>
          <xdr:cNvPr id="17" name="Anillo 23">
            <a:extLst>
              <a:ext uri="{FF2B5EF4-FFF2-40B4-BE49-F238E27FC236}">
                <a16:creationId xmlns:a16="http://schemas.microsoft.com/office/drawing/2014/main" id="{00000000-0008-0000-1400-000011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 name="Elipse 17">
            <a:extLst>
              <a:ext uri="{FF2B5EF4-FFF2-40B4-BE49-F238E27FC236}">
                <a16:creationId xmlns:a16="http://schemas.microsoft.com/office/drawing/2014/main" id="{00000000-0008-0000-1400-000012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oneCellAnchor>
    <xdr:from>
      <xdr:col>3</xdr:col>
      <xdr:colOff>2477831</xdr:colOff>
      <xdr:row>21</xdr:row>
      <xdr:rowOff>84979</xdr:rowOff>
    </xdr:from>
    <xdr:ext cx="4943341" cy="298800"/>
    <xdr:sp macro="" textlink="">
      <xdr:nvSpPr>
        <xdr:cNvPr id="80" name="CuadroTexto 79">
          <a:extLst>
            <a:ext uri="{FF2B5EF4-FFF2-40B4-BE49-F238E27FC236}">
              <a16:creationId xmlns:a16="http://schemas.microsoft.com/office/drawing/2014/main" id="{00000000-0008-0000-1400-000050000000}"/>
            </a:ext>
          </a:extLst>
        </xdr:cNvPr>
        <xdr:cNvSpPr txBox="1"/>
      </xdr:nvSpPr>
      <xdr:spPr>
        <a:xfrm>
          <a:off x="4573331" y="6779693"/>
          <a:ext cx="4943341"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r>
            <a:rPr lang="es-CO" sz="1400" b="1">
              <a:solidFill>
                <a:sysClr val="windowText" lastClr="000000"/>
              </a:solidFill>
              <a:latin typeface="Arial" panose="020B0604020202020204" pitchFamily="34" charset="0"/>
              <a:cs typeface="Arial" panose="020B0604020202020204" pitchFamily="34" charset="0"/>
            </a:rPr>
            <a:t>Objetivos</a:t>
          </a:r>
          <a:r>
            <a:rPr lang="es-CO" sz="1400" b="1" baseline="0">
              <a:solidFill>
                <a:sysClr val="windowText" lastClr="000000"/>
              </a:solidFill>
              <a:latin typeface="Arial" panose="020B0604020202020204" pitchFamily="34" charset="0"/>
              <a:cs typeface="Arial" panose="020B0604020202020204" pitchFamily="34" charset="0"/>
            </a:rPr>
            <a:t> Estratégicos - </a:t>
          </a:r>
          <a:r>
            <a:rPr lang="es-CO" sz="1400" b="1">
              <a:solidFill>
                <a:sysClr val="windowText" lastClr="000000"/>
              </a:solidFill>
              <a:latin typeface="Arial" panose="020B0604020202020204" pitchFamily="34" charset="0"/>
              <a:cs typeface="Arial" panose="020B0604020202020204" pitchFamily="34" charset="0"/>
            </a:rPr>
            <a:t>Perspectiva de los Ciudadanos</a:t>
          </a:r>
        </a:p>
      </xdr:txBody>
    </xdr:sp>
    <xdr:clientData/>
  </xdr:oneCellAnchor>
  <xdr:twoCellAnchor>
    <xdr:from>
      <xdr:col>3</xdr:col>
      <xdr:colOff>1387929</xdr:colOff>
      <xdr:row>59</xdr:row>
      <xdr:rowOff>119056</xdr:rowOff>
    </xdr:from>
    <xdr:to>
      <xdr:col>18</xdr:col>
      <xdr:colOff>258536</xdr:colOff>
      <xdr:row>63</xdr:row>
      <xdr:rowOff>204107</xdr:rowOff>
    </xdr:to>
    <xdr:sp macro="" textlink="">
      <xdr:nvSpPr>
        <xdr:cNvPr id="84" name="Elipse 83">
          <a:hlinkClick xmlns:r="http://schemas.openxmlformats.org/officeDocument/2006/relationships" r:id="rId3"/>
          <a:extLst>
            <a:ext uri="{FF2B5EF4-FFF2-40B4-BE49-F238E27FC236}">
              <a16:creationId xmlns:a16="http://schemas.microsoft.com/office/drawing/2014/main" id="{00000000-0008-0000-1400-000054000000}"/>
            </a:ext>
          </a:extLst>
        </xdr:cNvPr>
        <xdr:cNvSpPr/>
      </xdr:nvSpPr>
      <xdr:spPr>
        <a:xfrm>
          <a:off x="3483429" y="19985485"/>
          <a:ext cx="8096250" cy="1282479"/>
        </a:xfrm>
        <a:prstGeom prst="ellipse">
          <a:avLst/>
        </a:prstGeom>
        <a:solidFill>
          <a:srgbClr val="86086E"/>
        </a:solidFill>
        <a:ln>
          <a:solidFill>
            <a:srgbClr val="E3DCF0"/>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marL="0" indent="0" algn="ctr"/>
          <a:r>
            <a:rPr lang="es-CO" sz="1200">
              <a:solidFill>
                <a:schemeClr val="lt1"/>
              </a:solidFill>
              <a:latin typeface="Arial" panose="020B0604020202020204" pitchFamily="34" charset="0"/>
              <a:ea typeface="+mn-ea"/>
              <a:cs typeface="Arial" panose="020B0604020202020204" pitchFamily="34" charset="0"/>
            </a:rPr>
            <a:t>Fomentar la generación de capacidades de creación e innovación institucional para mejorar el desempeño integral de la entidad con soluciones efectivas a las necesidades y expectativas de la ciudadanía y grupos de interés.</a:t>
          </a:r>
        </a:p>
      </xdr:txBody>
    </xdr:sp>
    <xdr:clientData/>
  </xdr:twoCellAnchor>
  <xdr:twoCellAnchor>
    <xdr:from>
      <xdr:col>8</xdr:col>
      <xdr:colOff>159884</xdr:colOff>
      <xdr:row>51</xdr:row>
      <xdr:rowOff>285750</xdr:rowOff>
    </xdr:from>
    <xdr:to>
      <xdr:col>19</xdr:col>
      <xdr:colOff>421822</xdr:colOff>
      <xdr:row>56</xdr:row>
      <xdr:rowOff>248188</xdr:rowOff>
    </xdr:to>
    <xdr:sp macro="" textlink="">
      <xdr:nvSpPr>
        <xdr:cNvPr id="86" name="Elipse 85">
          <a:hlinkClick xmlns:r="http://schemas.openxmlformats.org/officeDocument/2006/relationships" r:id="rId4"/>
          <a:extLst>
            <a:ext uri="{FF2B5EF4-FFF2-40B4-BE49-F238E27FC236}">
              <a16:creationId xmlns:a16="http://schemas.microsoft.com/office/drawing/2014/main" id="{00000000-0008-0000-1400-000056000000}"/>
            </a:ext>
          </a:extLst>
        </xdr:cNvPr>
        <xdr:cNvSpPr/>
      </xdr:nvSpPr>
      <xdr:spPr>
        <a:xfrm>
          <a:off x="6708322" y="15501938"/>
          <a:ext cx="5500688" cy="151025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Realizar alianzas, optimizar y disponer los recursos físicos, tecnológicos, jurídicos, económicos y humanos de la entidad para el cumpliendo de los objetivos institucionales en beneficio de la ciudadanía.</a:t>
          </a:r>
        </a:p>
      </xdr:txBody>
    </xdr:sp>
    <xdr:clientData/>
  </xdr:twoCellAnchor>
  <xdr:twoCellAnchor>
    <xdr:from>
      <xdr:col>2</xdr:col>
      <xdr:colOff>1058824</xdr:colOff>
      <xdr:row>51</xdr:row>
      <xdr:rowOff>193531</xdr:rowOff>
    </xdr:from>
    <xdr:to>
      <xdr:col>6</xdr:col>
      <xdr:colOff>398157</xdr:colOff>
      <xdr:row>56</xdr:row>
      <xdr:rowOff>272143</xdr:rowOff>
    </xdr:to>
    <xdr:sp macro="" textlink="">
      <xdr:nvSpPr>
        <xdr:cNvPr id="89" name="Elipse 88">
          <a:hlinkClick xmlns:r="http://schemas.openxmlformats.org/officeDocument/2006/relationships" r:id="rId5"/>
          <a:extLst>
            <a:ext uri="{FF2B5EF4-FFF2-40B4-BE49-F238E27FC236}">
              <a16:creationId xmlns:a16="http://schemas.microsoft.com/office/drawing/2014/main" id="{00000000-0008-0000-1400-000059000000}"/>
            </a:ext>
          </a:extLst>
        </xdr:cNvPr>
        <xdr:cNvSpPr/>
      </xdr:nvSpPr>
      <xdr:spPr>
        <a:xfrm>
          <a:off x="1558887" y="15409719"/>
          <a:ext cx="4435208" cy="1626424"/>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Consolidar el posicionamiento cultural, artístico, patrimonial y recreodeportivo de la ciudad a nivel internacional.</a:t>
          </a:r>
        </a:p>
      </xdr:txBody>
    </xdr:sp>
    <xdr:clientData/>
  </xdr:twoCellAnchor>
  <xdr:twoCellAnchor>
    <xdr:from>
      <xdr:col>3</xdr:col>
      <xdr:colOff>1850582</xdr:colOff>
      <xdr:row>45</xdr:row>
      <xdr:rowOff>46938</xdr:rowOff>
    </xdr:from>
    <xdr:to>
      <xdr:col>15</xdr:col>
      <xdr:colOff>204106</xdr:colOff>
      <xdr:row>49</xdr:row>
      <xdr:rowOff>122465</xdr:rowOff>
    </xdr:to>
    <xdr:sp macro="" textlink="">
      <xdr:nvSpPr>
        <xdr:cNvPr id="90" name="Elipse 89">
          <a:hlinkClick xmlns:r="http://schemas.openxmlformats.org/officeDocument/2006/relationships" r:id="rId6"/>
          <a:extLst>
            <a:ext uri="{FF2B5EF4-FFF2-40B4-BE49-F238E27FC236}">
              <a16:creationId xmlns:a16="http://schemas.microsoft.com/office/drawing/2014/main" id="{00000000-0008-0000-1400-00005A000000}"/>
            </a:ext>
          </a:extLst>
        </xdr:cNvPr>
        <xdr:cNvSpPr/>
      </xdr:nvSpPr>
      <xdr:spPr>
        <a:xfrm>
          <a:off x="3946082" y="13405751"/>
          <a:ext cx="6140212" cy="1313777"/>
        </a:xfrm>
        <a:prstGeom prst="ellipse">
          <a:avLst/>
        </a:prstGeom>
        <a:solidFill>
          <a:srgbClr val="86086E"/>
        </a:solidFill>
        <a:ln>
          <a:solidFill>
            <a:srgbClr val="E3DCF0"/>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s-CO" sz="1200">
              <a:latin typeface="Arial" panose="020B0604020202020204" pitchFamily="34" charset="0"/>
              <a:cs typeface="Arial" panose="020B0604020202020204" pitchFamily="34" charset="0"/>
            </a:rPr>
            <a:t>Fortalecer los procesos de la entidad para la satisfacción de la ciudadanía y la generación de valor público con criterios de calidad, innovación y eficiencia de manera sistémica y progresiva.</a:t>
          </a:r>
        </a:p>
      </xdr:txBody>
    </xdr:sp>
    <xdr:clientData/>
  </xdr:twoCellAnchor>
  <xdr:twoCellAnchor>
    <xdr:from>
      <xdr:col>1</xdr:col>
      <xdr:colOff>264969</xdr:colOff>
      <xdr:row>23</xdr:row>
      <xdr:rowOff>143738</xdr:rowOff>
    </xdr:from>
    <xdr:to>
      <xdr:col>3</xdr:col>
      <xdr:colOff>2461833</xdr:colOff>
      <xdr:row>29</xdr:row>
      <xdr:rowOff>70213</xdr:rowOff>
    </xdr:to>
    <xdr:sp macro="" textlink="">
      <xdr:nvSpPr>
        <xdr:cNvPr id="91" name="Elipse 90">
          <a:hlinkClick xmlns:r="http://schemas.openxmlformats.org/officeDocument/2006/relationships" r:id="rId7"/>
          <a:extLst>
            <a:ext uri="{FF2B5EF4-FFF2-40B4-BE49-F238E27FC236}">
              <a16:creationId xmlns:a16="http://schemas.microsoft.com/office/drawing/2014/main" id="{00000000-0008-0000-1400-00005B000000}"/>
            </a:ext>
          </a:extLst>
        </xdr:cNvPr>
        <xdr:cNvSpPr/>
      </xdr:nvSpPr>
      <xdr:spPr>
        <a:xfrm>
          <a:off x="469076" y="7437167"/>
          <a:ext cx="4088257" cy="1722617"/>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Promover el acceso, uso y goce efectivo del patrimonio cultural material e inmaterial de la ciudad y las infraestructuras culturales y deportivas en condiciones de equidad.</a:t>
          </a:r>
        </a:p>
      </xdr:txBody>
    </xdr:sp>
    <xdr:clientData/>
  </xdr:twoCellAnchor>
  <xdr:oneCellAnchor>
    <xdr:from>
      <xdr:col>2</xdr:col>
      <xdr:colOff>428625</xdr:colOff>
      <xdr:row>8</xdr:row>
      <xdr:rowOff>160353</xdr:rowOff>
    </xdr:from>
    <xdr:ext cx="12879162" cy="982648"/>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918482" y="2065353"/>
          <a:ext cx="12879162" cy="982648"/>
        </a:xfrm>
        <a:prstGeom prst="rect">
          <a:avLst/>
        </a:prstGeom>
        <a:solidFill>
          <a:srgbClr val="86086E"/>
        </a:solidFill>
        <a:effectLst>
          <a:outerShdw blurRad="50800" dist="38100" dir="2700000" algn="tl" rotWithShape="0">
            <a:prstClr val="black">
              <a:alpha val="40000"/>
            </a:prstClr>
          </a:outerShdw>
        </a:effectLst>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En el 2030, la Secretaría de Cultura, Recreación y Deporte será reconocida como líder en la transformación cultural de la ciudad, con capacidad de adaptación a las dinámicas de la ciudad, la democracia cultural, la inclusión de la  dimensión recreo-deportiva y cultural, consolidando la internacionalización cultural y deportiva con la participación de creadores y gestores del sector, donde la cultura, el arte, el patrimonio, la recreación y el deporte seguirán siendo fundamentales en la calidad de vida de los habitantes de Bogotá, forjando una  ciudad más consciente, incluyente y cuidadora.</a:t>
          </a:r>
        </a:p>
      </xdr:txBody>
    </xdr:sp>
    <xdr:clientData/>
  </xdr:oneCellAnchor>
  <xdr:twoCellAnchor>
    <xdr:from>
      <xdr:col>4</xdr:col>
      <xdr:colOff>394236</xdr:colOff>
      <xdr:row>23</xdr:row>
      <xdr:rowOff>167548</xdr:rowOff>
    </xdr:from>
    <xdr:to>
      <xdr:col>13</xdr:col>
      <xdr:colOff>37419</xdr:colOff>
      <xdr:row>29</xdr:row>
      <xdr:rowOff>30616</xdr:rowOff>
    </xdr:to>
    <xdr:sp macro="" textlink="">
      <xdr:nvSpPr>
        <xdr:cNvPr id="62" name="Elipse 61">
          <a:hlinkClick xmlns:r="http://schemas.openxmlformats.org/officeDocument/2006/relationships" r:id="rId8"/>
          <a:extLst>
            <a:ext uri="{FF2B5EF4-FFF2-40B4-BE49-F238E27FC236}">
              <a16:creationId xmlns:a16="http://schemas.microsoft.com/office/drawing/2014/main" id="{00000000-0008-0000-1400-00003E000000}"/>
            </a:ext>
          </a:extLst>
        </xdr:cNvPr>
        <xdr:cNvSpPr/>
      </xdr:nvSpPr>
      <xdr:spPr>
        <a:xfrm>
          <a:off x="5047879" y="7460977"/>
          <a:ext cx="3929433" cy="165921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Ampliar la oferta de cobertura y calidad en la formación artística, cultural y de habilidades creativas a los agentes del sector, las organizaciones comunitarias y los ciudadanos.</a:t>
          </a:r>
        </a:p>
      </xdr:txBody>
    </xdr:sp>
    <xdr:clientData/>
  </xdr:twoCellAnchor>
  <xdr:twoCellAnchor>
    <xdr:from>
      <xdr:col>13</xdr:col>
      <xdr:colOff>336406</xdr:colOff>
      <xdr:row>22</xdr:row>
      <xdr:rowOff>167552</xdr:rowOff>
    </xdr:from>
    <xdr:to>
      <xdr:col>21</xdr:col>
      <xdr:colOff>453538</xdr:colOff>
      <xdr:row>29</xdr:row>
      <xdr:rowOff>249346</xdr:rowOff>
    </xdr:to>
    <xdr:sp macro="" textlink="">
      <xdr:nvSpPr>
        <xdr:cNvPr id="63" name="Elipse 62">
          <a:hlinkClick xmlns:r="http://schemas.openxmlformats.org/officeDocument/2006/relationships" r:id="rId9"/>
          <a:extLst>
            <a:ext uri="{FF2B5EF4-FFF2-40B4-BE49-F238E27FC236}">
              <a16:creationId xmlns:a16="http://schemas.microsoft.com/office/drawing/2014/main" id="{00000000-0008-0000-1400-00003F000000}"/>
            </a:ext>
          </a:extLst>
        </xdr:cNvPr>
        <xdr:cNvSpPr/>
      </xdr:nvSpPr>
      <xdr:spPr>
        <a:xfrm>
          <a:off x="9276299" y="7161623"/>
          <a:ext cx="3927132" cy="2177294"/>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CO" sz="1200">
              <a:solidFill>
                <a:sysClr val="windowText" lastClr="000000"/>
              </a:solidFill>
              <a:latin typeface="Arial" panose="020B0604020202020204" pitchFamily="34" charset="0"/>
              <a:cs typeface="Arial" panose="020B0604020202020204" pitchFamily="34" charset="0"/>
            </a:rPr>
            <a:t>Asegurar el acceso, inclusión y participación efectiva de la ciudadanía en infraestructura, recursos y prácticas para la lectura, la escritura, la oralidad, las artes y la cultura, con el fin de fortalecer una sociedad más justa, autónoma e incluyente.</a:t>
          </a:r>
        </a:p>
      </xdr:txBody>
    </xdr:sp>
    <xdr:clientData/>
  </xdr:twoCellAnchor>
  <xdr:twoCellAnchor>
    <xdr:from>
      <xdr:col>2</xdr:col>
      <xdr:colOff>1217467</xdr:colOff>
      <xdr:row>29</xdr:row>
      <xdr:rowOff>262799</xdr:rowOff>
    </xdr:from>
    <xdr:to>
      <xdr:col>6</xdr:col>
      <xdr:colOff>44425</xdr:colOff>
      <xdr:row>35</xdr:row>
      <xdr:rowOff>133233</xdr:rowOff>
    </xdr:to>
    <xdr:sp macro="" textlink="">
      <xdr:nvSpPr>
        <xdr:cNvPr id="66" name="Elipse 65">
          <a:hlinkClick xmlns:r="http://schemas.openxmlformats.org/officeDocument/2006/relationships" r:id="rId10"/>
          <a:extLst>
            <a:ext uri="{FF2B5EF4-FFF2-40B4-BE49-F238E27FC236}">
              <a16:creationId xmlns:a16="http://schemas.microsoft.com/office/drawing/2014/main" id="{00000000-0008-0000-1400-000042000000}"/>
            </a:ext>
          </a:extLst>
        </xdr:cNvPr>
        <xdr:cNvSpPr/>
      </xdr:nvSpPr>
      <xdr:spPr>
        <a:xfrm>
          <a:off x="1707324" y="9352370"/>
          <a:ext cx="3943244" cy="1666577"/>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Ampliar las opciones y oportunidades para la creación y sostenibilidad de iniciativas culturales y recreo- deportivas generadas por las organizaciones comunitarias, los agentes y profesionales del sector.</a:t>
          </a:r>
        </a:p>
      </xdr:txBody>
    </xdr:sp>
    <xdr:clientData/>
  </xdr:twoCellAnchor>
  <xdr:twoCellAnchor>
    <xdr:from>
      <xdr:col>3</xdr:col>
      <xdr:colOff>1445388</xdr:colOff>
      <xdr:row>35</xdr:row>
      <xdr:rowOff>204969</xdr:rowOff>
    </xdr:from>
    <xdr:to>
      <xdr:col>9</xdr:col>
      <xdr:colOff>435428</xdr:colOff>
      <xdr:row>41</xdr:row>
      <xdr:rowOff>68036</xdr:rowOff>
    </xdr:to>
    <xdr:sp macro="" textlink="">
      <xdr:nvSpPr>
        <xdr:cNvPr id="67" name="Elipse 66">
          <a:hlinkClick xmlns:r="http://schemas.openxmlformats.org/officeDocument/2006/relationships" r:id="rId11"/>
          <a:extLst>
            <a:ext uri="{FF2B5EF4-FFF2-40B4-BE49-F238E27FC236}">
              <a16:creationId xmlns:a16="http://schemas.microsoft.com/office/drawing/2014/main" id="{00000000-0008-0000-1400-000043000000}"/>
            </a:ext>
          </a:extLst>
        </xdr:cNvPr>
        <xdr:cNvSpPr/>
      </xdr:nvSpPr>
      <xdr:spPr>
        <a:xfrm>
          <a:off x="3540888" y="11090683"/>
          <a:ext cx="3929433" cy="165921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Fortalecer y cualificar los procesos de participación y movilización social en las dinámicas y los asuntos culturales de la ciudad. </a:t>
          </a:r>
        </a:p>
      </xdr:txBody>
    </xdr:sp>
    <xdr:clientData/>
  </xdr:twoCellAnchor>
  <xdr:twoCellAnchor>
    <xdr:from>
      <xdr:col>10</xdr:col>
      <xdr:colOff>285750</xdr:colOff>
      <xdr:row>36</xdr:row>
      <xdr:rowOff>11067</xdr:rowOff>
    </xdr:from>
    <xdr:to>
      <xdr:col>19</xdr:col>
      <xdr:colOff>439931</xdr:colOff>
      <xdr:row>41</xdr:row>
      <xdr:rowOff>173491</xdr:rowOff>
    </xdr:to>
    <xdr:sp macro="" textlink="">
      <xdr:nvSpPr>
        <xdr:cNvPr id="68" name="Elipse 67">
          <a:hlinkClick xmlns:r="http://schemas.openxmlformats.org/officeDocument/2006/relationships" r:id="rId12"/>
          <a:extLst>
            <a:ext uri="{FF2B5EF4-FFF2-40B4-BE49-F238E27FC236}">
              <a16:creationId xmlns:a16="http://schemas.microsoft.com/office/drawing/2014/main" id="{00000000-0008-0000-1400-000044000000}"/>
            </a:ext>
          </a:extLst>
        </xdr:cNvPr>
        <xdr:cNvSpPr/>
      </xdr:nvSpPr>
      <xdr:spPr>
        <a:xfrm>
          <a:off x="7796893" y="11196138"/>
          <a:ext cx="4440431" cy="1659210"/>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a:solidFill>
                <a:sysClr val="windowText" lastClr="000000"/>
              </a:solidFill>
              <a:latin typeface="Arial" panose="020B0604020202020204" pitchFamily="34" charset="0"/>
              <a:ea typeface="+mn-ea"/>
              <a:cs typeface="Arial" panose="020B0604020202020204" pitchFamily="34" charset="0"/>
            </a:rPr>
            <a:t>Generar mejores condiciones de convivencia, respeto y cuidado a través de acciones de participación, arte en espacio público, transformación social y construcción de paz.</a:t>
          </a:r>
        </a:p>
      </xdr:txBody>
    </xdr:sp>
    <xdr:clientData/>
  </xdr:twoCellAnchor>
  <xdr:twoCellAnchor>
    <xdr:from>
      <xdr:col>2</xdr:col>
      <xdr:colOff>499685</xdr:colOff>
      <xdr:row>12</xdr:row>
      <xdr:rowOff>0</xdr:rowOff>
    </xdr:from>
    <xdr:to>
      <xdr:col>22</xdr:col>
      <xdr:colOff>217713</xdr:colOff>
      <xdr:row>20</xdr:row>
      <xdr:rowOff>0</xdr:rowOff>
    </xdr:to>
    <xdr:grpSp>
      <xdr:nvGrpSpPr>
        <xdr:cNvPr id="4" name="Grupo 3">
          <a:extLst>
            <a:ext uri="{FF2B5EF4-FFF2-40B4-BE49-F238E27FC236}">
              <a16:creationId xmlns:a16="http://schemas.microsoft.com/office/drawing/2014/main" id="{00000000-0008-0000-1400-000004000000}"/>
            </a:ext>
          </a:extLst>
        </xdr:cNvPr>
        <xdr:cNvGrpSpPr/>
      </xdr:nvGrpSpPr>
      <xdr:grpSpPr>
        <a:xfrm>
          <a:off x="1028852" y="3086806"/>
          <a:ext cx="12947194" cy="2398888"/>
          <a:chOff x="1493007" y="3340553"/>
          <a:chExt cx="15611152" cy="3221490"/>
        </a:xfrm>
      </xdr:grpSpPr>
      <xdr:sp macro="" textlink="">
        <xdr:nvSpPr>
          <xdr:cNvPr id="69" name="Elipse 68">
            <a:extLst>
              <a:ext uri="{FF2B5EF4-FFF2-40B4-BE49-F238E27FC236}">
                <a16:creationId xmlns:a16="http://schemas.microsoft.com/office/drawing/2014/main" id="{00000000-0008-0000-1400-000045000000}"/>
              </a:ext>
            </a:extLst>
          </xdr:cNvPr>
          <xdr:cNvSpPr/>
        </xdr:nvSpPr>
        <xdr:spPr>
          <a:xfrm>
            <a:off x="1493007" y="3963943"/>
            <a:ext cx="4065505" cy="1519735"/>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25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7 Objetivos Estratégicos</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Ciudadanos</a:t>
            </a:r>
          </a:p>
        </xdr:txBody>
      </xdr:sp>
      <xdr:sp macro="" textlink="">
        <xdr:nvSpPr>
          <xdr:cNvPr id="70" name="Elipse 69">
            <a:extLst>
              <a:ext uri="{FF2B5EF4-FFF2-40B4-BE49-F238E27FC236}">
                <a16:creationId xmlns:a16="http://schemas.microsoft.com/office/drawing/2014/main" id="{00000000-0008-0000-1400-000046000000}"/>
              </a:ext>
            </a:extLst>
          </xdr:cNvPr>
          <xdr:cNvSpPr/>
        </xdr:nvSpPr>
        <xdr:spPr>
          <a:xfrm>
            <a:off x="5085293" y="5018495"/>
            <a:ext cx="4187969" cy="1519735"/>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2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1 Objetivo Estratégico</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Procesos</a:t>
            </a:r>
          </a:p>
        </xdr:txBody>
      </xdr:sp>
      <xdr:sp macro="" textlink="">
        <xdr:nvSpPr>
          <xdr:cNvPr id="71" name="Elipse 70">
            <a:extLst>
              <a:ext uri="{FF2B5EF4-FFF2-40B4-BE49-F238E27FC236}">
                <a16:creationId xmlns:a16="http://schemas.microsoft.com/office/drawing/2014/main" id="{00000000-0008-0000-1400-000047000000}"/>
              </a:ext>
            </a:extLst>
          </xdr:cNvPr>
          <xdr:cNvSpPr/>
        </xdr:nvSpPr>
        <xdr:spPr>
          <a:xfrm>
            <a:off x="8752417" y="4025175"/>
            <a:ext cx="4187969" cy="1519734"/>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4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2 Objetivos Estratégicos</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Recursos</a:t>
            </a:r>
          </a:p>
        </xdr:txBody>
      </xdr:sp>
      <xdr:sp macro="" textlink="">
        <xdr:nvSpPr>
          <xdr:cNvPr id="72" name="Elipse 71">
            <a:extLst>
              <a:ext uri="{FF2B5EF4-FFF2-40B4-BE49-F238E27FC236}">
                <a16:creationId xmlns:a16="http://schemas.microsoft.com/office/drawing/2014/main" id="{00000000-0008-0000-1400-000048000000}"/>
              </a:ext>
            </a:extLst>
          </xdr:cNvPr>
          <xdr:cNvSpPr/>
        </xdr:nvSpPr>
        <xdr:spPr>
          <a:xfrm>
            <a:off x="12559384" y="5042308"/>
            <a:ext cx="4544775" cy="1519735"/>
          </a:xfrm>
          <a:prstGeom prst="ellipse">
            <a:avLst/>
          </a:prstGeom>
          <a:solidFill>
            <a:srgbClr val="5D4294"/>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marL="0" indent="0" algn="ctr"/>
            <a:r>
              <a:rPr lang="es-CO" sz="1200" b="1">
                <a:solidFill>
                  <a:schemeClr val="bg1"/>
                </a:solidFill>
                <a:latin typeface="Arial" panose="020B0604020202020204" pitchFamily="34" charset="0"/>
                <a:ea typeface="+mn-ea"/>
                <a:cs typeface="Arial" panose="020B0604020202020204" pitchFamily="34" charset="0"/>
              </a:rPr>
              <a:t>2 Estrategias</a:t>
            </a:r>
          </a:p>
          <a:p>
            <a:pPr marL="0" indent="0" algn="ctr"/>
            <a:r>
              <a:rPr lang="es-CO" sz="1200" b="1">
                <a:solidFill>
                  <a:schemeClr val="bg1"/>
                </a:solidFill>
                <a:latin typeface="Arial" panose="020B0604020202020204" pitchFamily="34" charset="0"/>
                <a:ea typeface="+mn-ea"/>
                <a:cs typeface="Arial" panose="020B0604020202020204" pitchFamily="34" charset="0"/>
              </a:rPr>
              <a:t>1 Objetivos Estratégico</a:t>
            </a:r>
            <a:br>
              <a:rPr lang="es-CO" sz="1200" b="1">
                <a:solidFill>
                  <a:schemeClr val="bg1"/>
                </a:solidFill>
                <a:latin typeface="Arial" panose="020B0604020202020204" pitchFamily="34" charset="0"/>
                <a:ea typeface="+mn-ea"/>
                <a:cs typeface="Arial" panose="020B0604020202020204" pitchFamily="34" charset="0"/>
              </a:rPr>
            </a:br>
            <a:r>
              <a:rPr lang="es-CO" sz="1200" b="1">
                <a:solidFill>
                  <a:schemeClr val="bg1"/>
                </a:solidFill>
                <a:latin typeface="Arial" panose="020B0604020202020204" pitchFamily="34" charset="0"/>
                <a:ea typeface="+mn-ea"/>
                <a:cs typeface="Arial" panose="020B0604020202020204" pitchFamily="34" charset="0"/>
              </a:rPr>
              <a:t>Perspectiva de Aprendizaje</a:t>
            </a:r>
          </a:p>
        </xdr:txBody>
      </xdr:sp>
      <xdr:cxnSp macro="">
        <xdr:nvCxnSpPr>
          <xdr:cNvPr id="74" name="Conector: curvado 73">
            <a:extLst>
              <a:ext uri="{FF2B5EF4-FFF2-40B4-BE49-F238E27FC236}">
                <a16:creationId xmlns:a16="http://schemas.microsoft.com/office/drawing/2014/main" id="{00000000-0008-0000-1400-00004A000000}"/>
              </a:ext>
            </a:extLst>
          </xdr:cNvPr>
          <xdr:cNvCxnSpPr/>
        </xdr:nvCxnSpPr>
        <xdr:spPr>
          <a:xfrm flipV="1">
            <a:off x="3405187" y="3340553"/>
            <a:ext cx="571500" cy="503464"/>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77" name="Conector: curvado 76">
            <a:extLst>
              <a:ext uri="{FF2B5EF4-FFF2-40B4-BE49-F238E27FC236}">
                <a16:creationId xmlns:a16="http://schemas.microsoft.com/office/drawing/2014/main" id="{00000000-0008-0000-1400-00004D000000}"/>
              </a:ext>
            </a:extLst>
          </xdr:cNvPr>
          <xdr:cNvCxnSpPr/>
        </xdr:nvCxnSpPr>
        <xdr:spPr>
          <a:xfrm rot="5400000" flipH="1" flipV="1">
            <a:off x="6579052" y="3714750"/>
            <a:ext cx="1221242" cy="738188"/>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79" name="Conector: curvado 78">
            <a:extLst>
              <a:ext uri="{FF2B5EF4-FFF2-40B4-BE49-F238E27FC236}">
                <a16:creationId xmlns:a16="http://schemas.microsoft.com/office/drawing/2014/main" id="{00000000-0008-0000-1400-00004F000000}"/>
              </a:ext>
            </a:extLst>
          </xdr:cNvPr>
          <xdr:cNvCxnSpPr/>
        </xdr:nvCxnSpPr>
        <xdr:spPr>
          <a:xfrm rot="16200000" flipV="1">
            <a:off x="11307534" y="3354161"/>
            <a:ext cx="551089" cy="523875"/>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cxnSp macro="">
        <xdr:nvCxnSpPr>
          <xdr:cNvPr id="81" name="Conector: curvado 80">
            <a:extLst>
              <a:ext uri="{FF2B5EF4-FFF2-40B4-BE49-F238E27FC236}">
                <a16:creationId xmlns:a16="http://schemas.microsoft.com/office/drawing/2014/main" id="{00000000-0008-0000-1400-000051000000}"/>
              </a:ext>
            </a:extLst>
          </xdr:cNvPr>
          <xdr:cNvCxnSpPr/>
        </xdr:nvCxnSpPr>
        <xdr:spPr>
          <a:xfrm rot="16200000" flipV="1">
            <a:off x="13949025" y="3702845"/>
            <a:ext cx="1316491" cy="809623"/>
          </a:xfrm>
          <a:prstGeom prst="curvedConnector3">
            <a:avLst/>
          </a:prstGeom>
          <a:ln w="38100">
            <a:tailEnd type="triangle"/>
          </a:ln>
        </xdr:spPr>
        <xdr:style>
          <a:lnRef idx="1">
            <a:schemeClr val="dk1"/>
          </a:lnRef>
          <a:fillRef idx="0">
            <a:schemeClr val="dk1"/>
          </a:fillRef>
          <a:effectRef idx="0">
            <a:schemeClr val="dk1"/>
          </a:effectRef>
          <a:fontRef idx="minor">
            <a:schemeClr val="tx1"/>
          </a:fontRef>
        </xdr:style>
      </xdr:cxnSp>
    </xdr:grpSp>
    <xdr:clientData/>
  </xdr:twoCellAnchor>
  <xdr:oneCellAnchor>
    <xdr:from>
      <xdr:col>4</xdr:col>
      <xdr:colOff>358518</xdr:colOff>
      <xdr:row>43</xdr:row>
      <xdr:rowOff>180229</xdr:rowOff>
    </xdr:from>
    <xdr:ext cx="4155753" cy="298800"/>
    <xdr:sp macro="" textlink="">
      <xdr:nvSpPr>
        <xdr:cNvPr id="112" name="CuadroTexto 111">
          <a:extLst>
            <a:ext uri="{FF2B5EF4-FFF2-40B4-BE49-F238E27FC236}">
              <a16:creationId xmlns:a16="http://schemas.microsoft.com/office/drawing/2014/main" id="{00000000-0008-0000-1400-000070000000}"/>
            </a:ext>
          </a:extLst>
        </xdr:cNvPr>
        <xdr:cNvSpPr txBox="1"/>
      </xdr:nvSpPr>
      <xdr:spPr>
        <a:xfrm>
          <a:off x="5012161" y="13460800"/>
          <a:ext cx="415575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l"/>
          <a:r>
            <a:rPr lang="es-CO" sz="1400" b="1">
              <a:solidFill>
                <a:sysClr val="windowText" lastClr="000000"/>
              </a:solidFill>
              <a:latin typeface="Arial" panose="020B0604020202020204" pitchFamily="34" charset="0"/>
              <a:ea typeface="+mn-ea"/>
              <a:cs typeface="Arial" panose="020B0604020202020204" pitchFamily="34" charset="0"/>
            </a:rPr>
            <a:t>Objetivos Estratégicos - Perspectiva Procesos</a:t>
          </a:r>
        </a:p>
      </xdr:txBody>
    </xdr:sp>
    <xdr:clientData/>
  </xdr:oneCellAnchor>
  <xdr:oneCellAnchor>
    <xdr:from>
      <xdr:col>4</xdr:col>
      <xdr:colOff>358518</xdr:colOff>
      <xdr:row>50</xdr:row>
      <xdr:rowOff>108783</xdr:rowOff>
    </xdr:from>
    <xdr:ext cx="4424994" cy="298800"/>
    <xdr:sp macro="" textlink="">
      <xdr:nvSpPr>
        <xdr:cNvPr id="113" name="CuadroTexto 112">
          <a:extLst>
            <a:ext uri="{FF2B5EF4-FFF2-40B4-BE49-F238E27FC236}">
              <a16:creationId xmlns:a16="http://schemas.microsoft.com/office/drawing/2014/main" id="{00000000-0008-0000-1400-000071000000}"/>
            </a:ext>
          </a:extLst>
        </xdr:cNvPr>
        <xdr:cNvSpPr txBox="1"/>
      </xdr:nvSpPr>
      <xdr:spPr>
        <a:xfrm>
          <a:off x="5012161" y="16382926"/>
          <a:ext cx="4424994"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l"/>
          <a:r>
            <a:rPr lang="es-CO" sz="1400" b="1">
              <a:solidFill>
                <a:sysClr val="windowText" lastClr="000000"/>
              </a:solidFill>
              <a:latin typeface="Arial" panose="020B0604020202020204" pitchFamily="34" charset="0"/>
              <a:ea typeface="+mn-ea"/>
              <a:cs typeface="Arial" panose="020B0604020202020204" pitchFamily="34" charset="0"/>
            </a:rPr>
            <a:t>Objetivos Estratégicos - Perspectiva de Recursos</a:t>
          </a:r>
        </a:p>
      </xdr:txBody>
    </xdr:sp>
    <xdr:clientData/>
  </xdr:oneCellAnchor>
  <xdr:oneCellAnchor>
    <xdr:from>
      <xdr:col>4</xdr:col>
      <xdr:colOff>310893</xdr:colOff>
      <xdr:row>57</xdr:row>
      <xdr:rowOff>108775</xdr:rowOff>
    </xdr:from>
    <xdr:ext cx="4624343" cy="298800"/>
    <xdr:sp macro="" textlink="">
      <xdr:nvSpPr>
        <xdr:cNvPr id="114" name="CuadroTexto 113">
          <a:extLst>
            <a:ext uri="{FF2B5EF4-FFF2-40B4-BE49-F238E27FC236}">
              <a16:creationId xmlns:a16="http://schemas.microsoft.com/office/drawing/2014/main" id="{00000000-0008-0000-1400-000072000000}"/>
            </a:ext>
          </a:extLst>
        </xdr:cNvPr>
        <xdr:cNvSpPr txBox="1"/>
      </xdr:nvSpPr>
      <xdr:spPr>
        <a:xfrm>
          <a:off x="4964536" y="19376489"/>
          <a:ext cx="4624343" cy="29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lgn="l"/>
          <a:r>
            <a:rPr lang="es-CO" sz="1400" b="1">
              <a:solidFill>
                <a:sysClr val="windowText" lastClr="000000"/>
              </a:solidFill>
              <a:latin typeface="Arial" panose="020B0604020202020204" pitchFamily="34" charset="0"/>
              <a:ea typeface="+mn-ea"/>
              <a:cs typeface="Arial" panose="020B0604020202020204" pitchFamily="34" charset="0"/>
            </a:rPr>
            <a:t>Objetivos Estratégicos - Perspectiva de Aprendizaje</a:t>
          </a:r>
        </a:p>
      </xdr:txBody>
    </xdr:sp>
    <xdr:clientData/>
  </xdr:oneCellAnchor>
  <xdr:twoCellAnchor>
    <xdr:from>
      <xdr:col>23</xdr:col>
      <xdr:colOff>194693</xdr:colOff>
      <xdr:row>41</xdr:row>
      <xdr:rowOff>2</xdr:rowOff>
    </xdr:from>
    <xdr:to>
      <xdr:col>24</xdr:col>
      <xdr:colOff>0</xdr:colOff>
      <xdr:row>45</xdr:row>
      <xdr:rowOff>21318</xdr:rowOff>
    </xdr:to>
    <xdr:sp macro="" textlink="">
      <xdr:nvSpPr>
        <xdr:cNvPr id="116" name="Flecha: curvada hacia arriba 115">
          <a:extLst>
            <a:ext uri="{FF2B5EF4-FFF2-40B4-BE49-F238E27FC236}">
              <a16:creationId xmlns:a16="http://schemas.microsoft.com/office/drawing/2014/main" id="{00000000-0008-0000-1400-000074000000}"/>
            </a:ext>
          </a:extLst>
        </xdr:cNvPr>
        <xdr:cNvSpPr/>
      </xdr:nvSpPr>
      <xdr:spPr>
        <a:xfrm rot="16200000">
          <a:off x="18088939" y="14466944"/>
          <a:ext cx="1259566" cy="1043557"/>
        </a:xfrm>
        <a:prstGeom prst="curvedUpArrow">
          <a:avLst/>
        </a:prstGeom>
        <a:solidFill>
          <a:srgbClr val="47327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7</xdr:col>
      <xdr:colOff>53659</xdr:colOff>
      <xdr:row>29</xdr:row>
      <xdr:rowOff>259599</xdr:rowOff>
    </xdr:from>
    <xdr:to>
      <xdr:col>20</xdr:col>
      <xdr:colOff>353787</xdr:colOff>
      <xdr:row>35</xdr:row>
      <xdr:rowOff>190501</xdr:rowOff>
    </xdr:to>
    <xdr:sp macro="" textlink="">
      <xdr:nvSpPr>
        <xdr:cNvPr id="45" name="Elipse 44">
          <a:hlinkClick xmlns:r="http://schemas.openxmlformats.org/officeDocument/2006/relationships" r:id="rId13"/>
          <a:extLst>
            <a:ext uri="{FF2B5EF4-FFF2-40B4-BE49-F238E27FC236}">
              <a16:creationId xmlns:a16="http://schemas.microsoft.com/office/drawing/2014/main" id="{00000000-0008-0000-1400-00002D000000}"/>
            </a:ext>
          </a:extLst>
        </xdr:cNvPr>
        <xdr:cNvSpPr/>
      </xdr:nvSpPr>
      <xdr:spPr>
        <a:xfrm>
          <a:off x="6136052" y="9349170"/>
          <a:ext cx="6491378" cy="1727045"/>
        </a:xfrm>
        <a:prstGeom prst="ellipse">
          <a:avLst/>
        </a:prstGeom>
        <a:solidFill>
          <a:srgbClr val="E3DCF0"/>
        </a:solidFill>
        <a:ln w="12700">
          <a:solidFill>
            <a:srgbClr val="47327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s-CO" sz="1200">
              <a:solidFill>
                <a:sysClr val="windowText" lastClr="000000"/>
              </a:solidFill>
              <a:latin typeface="Arial" panose="020B0604020202020204" pitchFamily="34" charset="0"/>
              <a:cs typeface="Arial" panose="020B0604020202020204" pitchFamily="34" charset="0"/>
            </a:rPr>
            <a:t>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a:t>
          </a:r>
        </a:p>
      </xdr:txBody>
    </xdr:sp>
    <xdr:clientData/>
  </xdr:twoCellAnchor>
  <xdr:twoCellAnchor editAs="oneCell">
    <xdr:from>
      <xdr:col>1</xdr:col>
      <xdr:colOff>81643</xdr:colOff>
      <xdr:row>1</xdr:row>
      <xdr:rowOff>54578</xdr:rowOff>
    </xdr:from>
    <xdr:to>
      <xdr:col>4</xdr:col>
      <xdr:colOff>134464</xdr:colOff>
      <xdr:row>3</xdr:row>
      <xdr:rowOff>138727</xdr:rowOff>
    </xdr:to>
    <xdr:pic>
      <xdr:nvPicPr>
        <xdr:cNvPr id="37" name="Imagen 36">
          <a:extLst>
            <a:ext uri="{FF2B5EF4-FFF2-40B4-BE49-F238E27FC236}">
              <a16:creationId xmlns:a16="http://schemas.microsoft.com/office/drawing/2014/main" id="{00000000-0008-0000-1400-000025000000}"/>
            </a:ext>
          </a:extLst>
        </xdr:cNvPr>
        <xdr:cNvPicPr>
          <a:picLocks noChangeAspect="1"/>
        </xdr:cNvPicPr>
      </xdr:nvPicPr>
      <xdr:blipFill rotWithShape="1">
        <a:blip xmlns:r="http://schemas.openxmlformats.org/officeDocument/2006/relationships" r:embed="rId14"/>
        <a:srcRect b="77076"/>
        <a:stretch/>
      </xdr:blipFill>
      <xdr:spPr>
        <a:xfrm>
          <a:off x="285750" y="245078"/>
          <a:ext cx="4502357" cy="846149"/>
        </a:xfrm>
        <a:prstGeom prst="rect">
          <a:avLst/>
        </a:prstGeom>
        <a:ln>
          <a:noFill/>
        </a:ln>
      </xdr:spPr>
    </xdr:pic>
    <xdr:clientData/>
  </xdr:twoCellAnchor>
  <xdr:twoCellAnchor>
    <xdr:from>
      <xdr:col>23</xdr:col>
      <xdr:colOff>194694</xdr:colOff>
      <xdr:row>47</xdr:row>
      <xdr:rowOff>217716</xdr:rowOff>
    </xdr:from>
    <xdr:to>
      <xdr:col>24</xdr:col>
      <xdr:colOff>1</xdr:colOff>
      <xdr:row>51</xdr:row>
      <xdr:rowOff>239032</xdr:rowOff>
    </xdr:to>
    <xdr:sp macro="" textlink="">
      <xdr:nvSpPr>
        <xdr:cNvPr id="38" name="Flecha: curvada hacia arriba 37">
          <a:extLst>
            <a:ext uri="{FF2B5EF4-FFF2-40B4-BE49-F238E27FC236}">
              <a16:creationId xmlns:a16="http://schemas.microsoft.com/office/drawing/2014/main" id="{00000000-0008-0000-1400-000026000000}"/>
            </a:ext>
          </a:extLst>
        </xdr:cNvPr>
        <xdr:cNvSpPr/>
      </xdr:nvSpPr>
      <xdr:spPr>
        <a:xfrm rot="16200000">
          <a:off x="13741458" y="13953274"/>
          <a:ext cx="1218744" cy="907485"/>
        </a:xfrm>
        <a:prstGeom prst="curvedUpArrow">
          <a:avLst/>
        </a:prstGeom>
        <a:solidFill>
          <a:srgbClr val="47327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23</xdr:col>
      <xdr:colOff>208300</xdr:colOff>
      <xdr:row>54</xdr:row>
      <xdr:rowOff>136075</xdr:rowOff>
    </xdr:from>
    <xdr:to>
      <xdr:col>24</xdr:col>
      <xdr:colOff>13607</xdr:colOff>
      <xdr:row>58</xdr:row>
      <xdr:rowOff>157391</xdr:rowOff>
    </xdr:to>
    <xdr:sp macro="" textlink="">
      <xdr:nvSpPr>
        <xdr:cNvPr id="39" name="Flecha: curvada hacia arriba 38">
          <a:extLst>
            <a:ext uri="{FF2B5EF4-FFF2-40B4-BE49-F238E27FC236}">
              <a16:creationId xmlns:a16="http://schemas.microsoft.com/office/drawing/2014/main" id="{00000000-0008-0000-1400-000027000000}"/>
            </a:ext>
          </a:extLst>
        </xdr:cNvPr>
        <xdr:cNvSpPr/>
      </xdr:nvSpPr>
      <xdr:spPr>
        <a:xfrm rot="16200000">
          <a:off x="13755064" y="15967133"/>
          <a:ext cx="1218744" cy="907485"/>
        </a:xfrm>
        <a:prstGeom prst="curvedUpArrow">
          <a:avLst/>
        </a:prstGeom>
        <a:solidFill>
          <a:srgbClr val="47327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16384</xdr:col>
      <xdr:colOff>2807264</xdr:colOff>
      <xdr:row>49</xdr:row>
      <xdr:rowOff>180297</xdr:rowOff>
    </xdr:from>
    <xdr:to>
      <xdr:col>16384</xdr:col>
      <xdr:colOff>12379889</xdr:colOff>
      <xdr:row>51</xdr:row>
      <xdr:rowOff>286433</xdr:rowOff>
    </xdr:to>
    <xdr:grpSp>
      <xdr:nvGrpSpPr>
        <xdr:cNvPr id="40" name="Grupo 39">
          <a:extLst>
            <a:ext uri="{FF2B5EF4-FFF2-40B4-BE49-F238E27FC236}">
              <a16:creationId xmlns:a16="http://schemas.microsoft.com/office/drawing/2014/main" id="{00000000-0008-0000-1400-000028000000}"/>
            </a:ext>
          </a:extLst>
        </xdr:cNvPr>
        <xdr:cNvGrpSpPr/>
      </xdr:nvGrpSpPr>
      <xdr:grpSpPr>
        <a:xfrm>
          <a:off x="16778675" y="14361964"/>
          <a:ext cx="0" cy="705858"/>
          <a:chOff x="5238750" y="1323975"/>
          <a:chExt cx="9544050" cy="704850"/>
        </a:xfrm>
      </xdr:grpSpPr>
      <xdr:grpSp>
        <xdr:nvGrpSpPr>
          <xdr:cNvPr id="41" name="Grupo 40">
            <a:hlinkClick xmlns:r="http://schemas.openxmlformats.org/officeDocument/2006/relationships" r:id="rId15"/>
            <a:extLst>
              <a:ext uri="{FF2B5EF4-FFF2-40B4-BE49-F238E27FC236}">
                <a16:creationId xmlns:a16="http://schemas.microsoft.com/office/drawing/2014/main" id="{00000000-0008-0000-1400-000029000000}"/>
              </a:ext>
            </a:extLst>
          </xdr:cNvPr>
          <xdr:cNvGrpSpPr/>
        </xdr:nvGrpSpPr>
        <xdr:grpSpPr>
          <a:xfrm>
            <a:off x="5238750" y="1419224"/>
            <a:ext cx="1434961" cy="485775"/>
            <a:chOff x="5838825" y="1343024"/>
            <a:chExt cx="1434961" cy="485775"/>
          </a:xfrm>
        </xdr:grpSpPr>
        <xdr:pic>
          <xdr:nvPicPr>
            <xdr:cNvPr id="53" name="Gráfico 52" descr="Portapapeles con relleno sólido">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 xmlns:asvg="http://schemas.microsoft.com/office/drawing/2016/SVG/main" r:embed="rId17"/>
                </a:ext>
              </a:extLst>
            </a:blip>
            <a:stretch>
              <a:fillRect/>
            </a:stretch>
          </xdr:blipFill>
          <xdr:spPr>
            <a:xfrm>
              <a:off x="5838825" y="1343024"/>
              <a:ext cx="485775" cy="485775"/>
            </a:xfrm>
            <a:prstGeom prst="rect">
              <a:avLst/>
            </a:prstGeom>
          </xdr:spPr>
        </xdr:pic>
        <xdr:sp macro="" textlink="">
          <xdr:nvSpPr>
            <xdr:cNvPr id="54" name="CuadroTexto 53">
              <a:extLst>
                <a:ext uri="{FF2B5EF4-FFF2-40B4-BE49-F238E27FC236}">
                  <a16:creationId xmlns:a16="http://schemas.microsoft.com/office/drawing/2014/main" id="{00000000-0008-0000-1400-000036000000}"/>
                </a:ext>
              </a:extLst>
            </xdr:cNvPr>
            <xdr:cNvSpPr txBox="1"/>
          </xdr:nvSpPr>
          <xdr:spPr>
            <a:xfrm>
              <a:off x="6276975" y="1495425"/>
              <a:ext cx="996811"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b="1">
                  <a:latin typeface="Arial" panose="020B0604020202020204" pitchFamily="34" charset="0"/>
                  <a:cs typeface="Arial" panose="020B0604020202020204" pitchFamily="34" charset="0"/>
                </a:rPr>
                <a:t>PLANEADOR</a:t>
              </a:r>
              <a:endParaRPr lang="es-CO" sz="1400" b="1">
                <a:latin typeface="Arial" panose="020B0604020202020204" pitchFamily="34" charset="0"/>
                <a:cs typeface="Arial" panose="020B0604020202020204" pitchFamily="34" charset="0"/>
              </a:endParaRPr>
            </a:p>
          </xdr:txBody>
        </xdr:sp>
      </xdr:grpSp>
      <xdr:grpSp>
        <xdr:nvGrpSpPr>
          <xdr:cNvPr id="42" name="Grupo 41">
            <a:hlinkClick xmlns:r="http://schemas.openxmlformats.org/officeDocument/2006/relationships" r:id="rId18"/>
            <a:extLst>
              <a:ext uri="{FF2B5EF4-FFF2-40B4-BE49-F238E27FC236}">
                <a16:creationId xmlns:a16="http://schemas.microsoft.com/office/drawing/2014/main" id="{00000000-0008-0000-1400-00002A000000}"/>
              </a:ext>
            </a:extLst>
          </xdr:cNvPr>
          <xdr:cNvGrpSpPr/>
        </xdr:nvGrpSpPr>
        <xdr:grpSpPr>
          <a:xfrm>
            <a:off x="7372352" y="1409700"/>
            <a:ext cx="2619373" cy="533398"/>
            <a:chOff x="6610352" y="1457325"/>
            <a:chExt cx="2619373" cy="533398"/>
          </a:xfrm>
        </xdr:grpSpPr>
        <xdr:pic>
          <xdr:nvPicPr>
            <xdr:cNvPr id="50" name="Gráfico 49" descr="Gráfico de barras con tendencia alcista con relleno sólido">
              <a:extLst>
                <a:ext uri="{FF2B5EF4-FFF2-40B4-BE49-F238E27FC236}">
                  <a16:creationId xmlns:a16="http://schemas.microsoft.com/office/drawing/2014/main" id="{00000000-0008-0000-1400-00003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 xmlns:asvg="http://schemas.microsoft.com/office/drawing/2016/SVG/main" r:embed="rId20"/>
                </a:ext>
              </a:extLst>
            </a:blip>
            <a:stretch>
              <a:fillRect/>
            </a:stretch>
          </xdr:blipFill>
          <xdr:spPr>
            <a:xfrm>
              <a:off x="7038975" y="1466849"/>
              <a:ext cx="504825" cy="504825"/>
            </a:xfrm>
            <a:prstGeom prst="rect">
              <a:avLst/>
            </a:prstGeom>
          </xdr:spPr>
        </xdr:pic>
        <xdr:pic>
          <xdr:nvPicPr>
            <xdr:cNvPr id="51" name="Gráfico 50" descr="Onda de sonido contorno">
              <a:extLst>
                <a:ext uri="{FF2B5EF4-FFF2-40B4-BE49-F238E27FC236}">
                  <a16:creationId xmlns:a16="http://schemas.microsoft.com/office/drawing/2014/main" id="{00000000-0008-0000-1400-00003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 xmlns:asvg="http://schemas.microsoft.com/office/drawing/2016/SVG/main" r:embed="rId22"/>
                </a:ext>
              </a:extLst>
            </a:blip>
            <a:stretch>
              <a:fillRect/>
            </a:stretch>
          </xdr:blipFill>
          <xdr:spPr>
            <a:xfrm>
              <a:off x="6610352" y="1457325"/>
              <a:ext cx="533398" cy="533398"/>
            </a:xfrm>
            <a:prstGeom prst="rect">
              <a:avLst/>
            </a:prstGeom>
          </xdr:spPr>
        </xdr:pic>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7581900" y="1571624"/>
              <a:ext cx="1647825"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000" b="1">
                  <a:latin typeface="Arial" panose="020B0604020202020204" pitchFamily="34" charset="0"/>
                  <a:cs typeface="Arial" panose="020B0604020202020204" pitchFamily="34" charset="0"/>
                </a:rPr>
                <a:t>MATRIZ DE INDICADORES</a:t>
              </a:r>
              <a:endParaRPr lang="es-CO" sz="1400" b="1">
                <a:latin typeface="Arial" panose="020B0604020202020204" pitchFamily="34" charset="0"/>
                <a:cs typeface="Arial" panose="020B0604020202020204" pitchFamily="34" charset="0"/>
              </a:endParaRPr>
            </a:p>
          </xdr:txBody>
        </xdr:sp>
      </xdr:grpSp>
      <xdr:grpSp>
        <xdr:nvGrpSpPr>
          <xdr:cNvPr id="43" name="Grupo 42">
            <a:hlinkClick xmlns:r="http://schemas.openxmlformats.org/officeDocument/2006/relationships" r:id="rId23"/>
            <a:extLst>
              <a:ext uri="{FF2B5EF4-FFF2-40B4-BE49-F238E27FC236}">
                <a16:creationId xmlns:a16="http://schemas.microsoft.com/office/drawing/2014/main" id="{00000000-0008-0000-1400-00002B000000}"/>
              </a:ext>
            </a:extLst>
          </xdr:cNvPr>
          <xdr:cNvGrpSpPr/>
        </xdr:nvGrpSpPr>
        <xdr:grpSpPr>
          <a:xfrm>
            <a:off x="10648950" y="1323975"/>
            <a:ext cx="1657350" cy="704850"/>
            <a:chOff x="7953375" y="295275"/>
            <a:chExt cx="1657350" cy="704850"/>
          </a:xfrm>
        </xdr:grpSpPr>
        <xdr:pic>
          <xdr:nvPicPr>
            <xdr:cNvPr id="48" name="Gráfico 47" descr="Indicador con relleno sólido">
              <a:extLst>
                <a:ext uri="{FF2B5EF4-FFF2-40B4-BE49-F238E27FC236}">
                  <a16:creationId xmlns:a16="http://schemas.microsoft.com/office/drawing/2014/main" id="{00000000-0008-0000-1400-000030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 xmlns:asvg="http://schemas.microsoft.com/office/drawing/2016/SVG/main" r:embed="rId25"/>
                </a:ext>
              </a:extLst>
            </a:blip>
            <a:stretch>
              <a:fillRect/>
            </a:stretch>
          </xdr:blipFill>
          <xdr:spPr>
            <a:xfrm>
              <a:off x="7953375" y="295275"/>
              <a:ext cx="704850" cy="704850"/>
            </a:xfrm>
            <a:prstGeom prst="rect">
              <a:avLst/>
            </a:prstGeom>
          </xdr:spPr>
        </xdr:pic>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8601075" y="571500"/>
              <a:ext cx="1009650"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000" b="1">
                  <a:latin typeface="Arial" panose="020B0604020202020204" pitchFamily="34" charset="0"/>
                  <a:cs typeface="Arial" panose="020B0604020202020204" pitchFamily="34" charset="0"/>
                </a:rPr>
                <a:t>DASHBOARD</a:t>
              </a:r>
              <a:endParaRPr lang="es-CO" sz="1400" b="1">
                <a:latin typeface="Arial" panose="020B0604020202020204" pitchFamily="34" charset="0"/>
                <a:cs typeface="Arial" panose="020B0604020202020204" pitchFamily="34" charset="0"/>
              </a:endParaRPr>
            </a:p>
          </xdr:txBody>
        </xdr:sp>
      </xdr:grpSp>
      <xdr:grpSp>
        <xdr:nvGrpSpPr>
          <xdr:cNvPr id="44" name="Grupo 43">
            <a:hlinkClick xmlns:r="http://schemas.openxmlformats.org/officeDocument/2006/relationships" r:id="rId26"/>
            <a:extLst>
              <a:ext uri="{FF2B5EF4-FFF2-40B4-BE49-F238E27FC236}">
                <a16:creationId xmlns:a16="http://schemas.microsoft.com/office/drawing/2014/main" id="{00000000-0008-0000-1400-00002C000000}"/>
              </a:ext>
            </a:extLst>
          </xdr:cNvPr>
          <xdr:cNvGrpSpPr/>
        </xdr:nvGrpSpPr>
        <xdr:grpSpPr>
          <a:xfrm>
            <a:off x="12858751" y="1428750"/>
            <a:ext cx="1924049" cy="542924"/>
            <a:chOff x="11296651" y="1190625"/>
            <a:chExt cx="1924049" cy="542924"/>
          </a:xfrm>
        </xdr:grpSpPr>
        <xdr:pic>
          <xdr:nvPicPr>
            <xdr:cNvPr id="46" name="Gráfico 45" descr="Brújula con relleno sólido">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 xmlns:asvg="http://schemas.microsoft.com/office/drawing/2016/SVG/main" r:embed="rId28"/>
                </a:ext>
              </a:extLst>
            </a:blip>
            <a:stretch>
              <a:fillRect/>
            </a:stretch>
          </xdr:blipFill>
          <xdr:spPr>
            <a:xfrm>
              <a:off x="11296651" y="1190625"/>
              <a:ext cx="542924" cy="542924"/>
            </a:xfrm>
            <a:prstGeom prst="rect">
              <a:avLst/>
            </a:prstGeom>
          </xdr:spPr>
        </xdr:pic>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11839576" y="1285875"/>
              <a:ext cx="1381124"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000" b="1">
                  <a:latin typeface="Arial" panose="020B0604020202020204" pitchFamily="34" charset="0"/>
                  <a:cs typeface="Arial" panose="020B0604020202020204" pitchFamily="34" charset="0"/>
                </a:rPr>
                <a:t>MAPA ESTRATÉGICO</a:t>
              </a:r>
            </a:p>
          </xdr:txBody>
        </xdr:sp>
      </xdr:grpSp>
    </xdr:grpSp>
    <xdr:clientData/>
  </xdr:twoCellAnchor>
  <xdr:twoCellAnchor>
    <xdr:from>
      <xdr:col>6</xdr:col>
      <xdr:colOff>404812</xdr:colOff>
      <xdr:row>4</xdr:row>
      <xdr:rowOff>95250</xdr:rowOff>
    </xdr:from>
    <xdr:to>
      <xdr:col>23</xdr:col>
      <xdr:colOff>766086</xdr:colOff>
      <xdr:row>8</xdr:row>
      <xdr:rowOff>38800</xdr:rowOff>
    </xdr:to>
    <xdr:grpSp>
      <xdr:nvGrpSpPr>
        <xdr:cNvPr id="104" name="Grupo 103">
          <a:extLst>
            <a:ext uri="{FF2B5EF4-FFF2-40B4-BE49-F238E27FC236}">
              <a16:creationId xmlns:a16="http://schemas.microsoft.com/office/drawing/2014/main" id="{00000000-0008-0000-1400-000068000000}"/>
            </a:ext>
          </a:extLst>
        </xdr:cNvPr>
        <xdr:cNvGrpSpPr/>
      </xdr:nvGrpSpPr>
      <xdr:grpSpPr>
        <a:xfrm>
          <a:off x="6260923" y="1206500"/>
          <a:ext cx="8757385" cy="719661"/>
          <a:chOff x="7655719" y="1333501"/>
          <a:chExt cx="8082346" cy="705550"/>
        </a:xfrm>
      </xdr:grpSpPr>
      <xdr:grpSp>
        <xdr:nvGrpSpPr>
          <xdr:cNvPr id="105" name="Grupo 104">
            <a:hlinkClick xmlns:r="http://schemas.openxmlformats.org/officeDocument/2006/relationships" r:id="rId15"/>
            <a:extLst>
              <a:ext uri="{FF2B5EF4-FFF2-40B4-BE49-F238E27FC236}">
                <a16:creationId xmlns:a16="http://schemas.microsoft.com/office/drawing/2014/main" id="{00000000-0008-0000-1400-000069000000}"/>
              </a:ext>
            </a:extLst>
          </xdr:cNvPr>
          <xdr:cNvGrpSpPr/>
        </xdr:nvGrpSpPr>
        <xdr:grpSpPr>
          <a:xfrm>
            <a:off x="7655719" y="1428845"/>
            <a:ext cx="1347563" cy="486257"/>
            <a:chOff x="5838825" y="1343024"/>
            <a:chExt cx="1324430" cy="485775"/>
          </a:xfrm>
        </xdr:grpSpPr>
        <xdr:pic>
          <xdr:nvPicPr>
            <xdr:cNvPr id="122" name="Gráfico 121" descr="Portapapeles con relleno sólido">
              <a:extLst>
                <a:ext uri="{FF2B5EF4-FFF2-40B4-BE49-F238E27FC236}">
                  <a16:creationId xmlns:a16="http://schemas.microsoft.com/office/drawing/2014/main" id="{00000000-0008-0000-1400-00007A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 uri="{96DAC541-7B7A-43D3-8B79-37D633B846F1}">
                  <asvg:svgBlip xmlns="" xmlns:asvg="http://schemas.microsoft.com/office/drawing/2016/SVG/main" r:embed="rId30"/>
                </a:ext>
              </a:extLst>
            </a:blip>
            <a:stretch>
              <a:fillRect/>
            </a:stretch>
          </xdr:blipFill>
          <xdr:spPr>
            <a:xfrm>
              <a:off x="5838825" y="1343024"/>
              <a:ext cx="485775" cy="485775"/>
            </a:xfrm>
            <a:prstGeom prst="rect">
              <a:avLst/>
            </a:prstGeom>
          </xdr:spPr>
        </xdr:pic>
        <xdr:sp macro="" textlink="">
          <xdr:nvSpPr>
            <xdr:cNvPr id="123" name="CuadroTexto 122">
              <a:extLst>
                <a:ext uri="{FF2B5EF4-FFF2-40B4-BE49-F238E27FC236}">
                  <a16:creationId xmlns:a16="http://schemas.microsoft.com/office/drawing/2014/main" id="{00000000-0008-0000-1400-00007B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06" name="Grupo 105">
            <a:hlinkClick xmlns:r="http://schemas.openxmlformats.org/officeDocument/2006/relationships" r:id="rId18"/>
            <a:extLst>
              <a:ext uri="{FF2B5EF4-FFF2-40B4-BE49-F238E27FC236}">
                <a16:creationId xmlns:a16="http://schemas.microsoft.com/office/drawing/2014/main" id="{00000000-0008-0000-1400-00006A000000}"/>
              </a:ext>
            </a:extLst>
          </xdr:cNvPr>
          <xdr:cNvGrpSpPr/>
        </xdr:nvGrpSpPr>
        <xdr:grpSpPr>
          <a:xfrm>
            <a:off x="9111165" y="1419311"/>
            <a:ext cx="1504078" cy="533928"/>
            <a:chOff x="7463571" y="1409700"/>
            <a:chExt cx="1501862" cy="533398"/>
          </a:xfrm>
        </xdr:grpSpPr>
        <xdr:pic>
          <xdr:nvPicPr>
            <xdr:cNvPr id="120" name="Gráfico 119" descr="Onda de sonido contorno">
              <a:extLst>
                <a:ext uri="{FF2B5EF4-FFF2-40B4-BE49-F238E27FC236}">
                  <a16:creationId xmlns:a16="http://schemas.microsoft.com/office/drawing/2014/main" id="{00000000-0008-0000-1400-00007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 uri="{96DAC541-7B7A-43D3-8B79-37D633B846F1}">
                  <asvg:svgBlip xmlns="" xmlns:asvg="http://schemas.microsoft.com/office/drawing/2016/SVG/main" r:embed="rId32"/>
                </a:ext>
              </a:extLst>
            </a:blip>
            <a:stretch>
              <a:fillRect/>
            </a:stretch>
          </xdr:blipFill>
          <xdr:spPr>
            <a:xfrm>
              <a:off x="7463571" y="1409700"/>
              <a:ext cx="541915" cy="533398"/>
            </a:xfrm>
            <a:prstGeom prst="rect">
              <a:avLst/>
            </a:prstGeom>
          </xdr:spPr>
        </xdr:pic>
        <xdr:sp macro="" textlink="">
          <xdr:nvSpPr>
            <xdr:cNvPr id="121" name="CuadroTexto 120">
              <a:extLst>
                <a:ext uri="{FF2B5EF4-FFF2-40B4-BE49-F238E27FC236}">
                  <a16:creationId xmlns:a16="http://schemas.microsoft.com/office/drawing/2014/main" id="{00000000-0008-0000-1400-000079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07" name="Grupo 106">
            <a:hlinkClick xmlns:r="http://schemas.openxmlformats.org/officeDocument/2006/relationships" r:id="rId23"/>
            <a:extLst>
              <a:ext uri="{FF2B5EF4-FFF2-40B4-BE49-F238E27FC236}">
                <a16:creationId xmlns:a16="http://schemas.microsoft.com/office/drawing/2014/main" id="{00000000-0008-0000-1400-00006B000000}"/>
              </a:ext>
            </a:extLst>
          </xdr:cNvPr>
          <xdr:cNvGrpSpPr/>
        </xdr:nvGrpSpPr>
        <xdr:grpSpPr>
          <a:xfrm>
            <a:off x="12397300" y="1333501"/>
            <a:ext cx="1596395" cy="705550"/>
            <a:chOff x="7953375" y="295275"/>
            <a:chExt cx="1568989" cy="704850"/>
          </a:xfrm>
        </xdr:grpSpPr>
        <xdr:pic>
          <xdr:nvPicPr>
            <xdr:cNvPr id="118" name="Gráfico 117" descr="Indicador con relleno sólido">
              <a:extLst>
                <a:ext uri="{FF2B5EF4-FFF2-40B4-BE49-F238E27FC236}">
                  <a16:creationId xmlns:a16="http://schemas.microsoft.com/office/drawing/2014/main" id="{00000000-0008-0000-1400-000076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 uri="{96DAC541-7B7A-43D3-8B79-37D633B846F1}">
                  <asvg:svgBlip xmlns="" xmlns:asvg="http://schemas.microsoft.com/office/drawing/2016/SVG/main" r:embed="rId34"/>
                </a:ext>
              </a:extLst>
            </a:blip>
            <a:stretch>
              <a:fillRect/>
            </a:stretch>
          </xdr:blipFill>
          <xdr:spPr>
            <a:xfrm>
              <a:off x="7953375" y="295275"/>
              <a:ext cx="704850" cy="704850"/>
            </a:xfrm>
            <a:prstGeom prst="rect">
              <a:avLst/>
            </a:prstGeom>
          </xdr:spPr>
        </xdr:pic>
        <xdr:sp macro="" textlink="">
          <xdr:nvSpPr>
            <xdr:cNvPr id="119" name="CuadroTexto 118">
              <a:extLst>
                <a:ext uri="{FF2B5EF4-FFF2-40B4-BE49-F238E27FC236}">
                  <a16:creationId xmlns:a16="http://schemas.microsoft.com/office/drawing/2014/main" id="{00000000-0008-0000-1400-000077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108" name="Grupo 107">
            <a:hlinkClick xmlns:r="http://schemas.openxmlformats.org/officeDocument/2006/relationships" r:id="rId26"/>
            <a:extLst>
              <a:ext uri="{FF2B5EF4-FFF2-40B4-BE49-F238E27FC236}">
                <a16:creationId xmlns:a16="http://schemas.microsoft.com/office/drawing/2014/main" id="{00000000-0008-0000-1400-00006C000000}"/>
              </a:ext>
            </a:extLst>
          </xdr:cNvPr>
          <xdr:cNvGrpSpPr/>
        </xdr:nvGrpSpPr>
        <xdr:grpSpPr>
          <a:xfrm>
            <a:off x="14140117" y="1438380"/>
            <a:ext cx="1597948" cy="543463"/>
            <a:chOff x="11296651" y="1190625"/>
            <a:chExt cx="1570518" cy="542924"/>
          </a:xfrm>
        </xdr:grpSpPr>
        <xdr:pic>
          <xdr:nvPicPr>
            <xdr:cNvPr id="115" name="Gráfico 114" descr="Brújula con relleno sólido">
              <a:extLst>
                <a:ext uri="{FF2B5EF4-FFF2-40B4-BE49-F238E27FC236}">
                  <a16:creationId xmlns:a16="http://schemas.microsoft.com/office/drawing/2014/main" id="{00000000-0008-0000-1400-00007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 uri="{96DAC541-7B7A-43D3-8B79-37D633B846F1}">
                  <asvg:svgBlip xmlns="" xmlns:asvg="http://schemas.microsoft.com/office/drawing/2016/SVG/main" r:embed="rId36"/>
                </a:ext>
              </a:extLst>
            </a:blip>
            <a:stretch>
              <a:fillRect/>
            </a:stretch>
          </xdr:blipFill>
          <xdr:spPr>
            <a:xfrm>
              <a:off x="11296651" y="1190625"/>
              <a:ext cx="542924" cy="542924"/>
            </a:xfrm>
            <a:prstGeom prst="rect">
              <a:avLst/>
            </a:prstGeom>
          </xdr:spPr>
        </xdr:pic>
        <xdr:sp macro="" textlink="">
          <xdr:nvSpPr>
            <xdr:cNvPr id="117" name="CuadroTexto 116">
              <a:extLst>
                <a:ext uri="{FF2B5EF4-FFF2-40B4-BE49-F238E27FC236}">
                  <a16:creationId xmlns:a16="http://schemas.microsoft.com/office/drawing/2014/main" id="{00000000-0008-0000-1400-000075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109" name="Grupo 108">
            <a:hlinkClick xmlns:r="http://schemas.openxmlformats.org/officeDocument/2006/relationships" r:id="rId37"/>
            <a:extLst>
              <a:ext uri="{FF2B5EF4-FFF2-40B4-BE49-F238E27FC236}">
                <a16:creationId xmlns:a16="http://schemas.microsoft.com/office/drawing/2014/main" id="{00000000-0008-0000-1400-00006D000000}"/>
              </a:ext>
            </a:extLst>
          </xdr:cNvPr>
          <xdr:cNvGrpSpPr/>
        </xdr:nvGrpSpPr>
        <xdr:grpSpPr>
          <a:xfrm>
            <a:off x="10768270" y="1447914"/>
            <a:ext cx="1428491" cy="505326"/>
            <a:chOff x="9308738" y="1438274"/>
            <a:chExt cx="1426387" cy="504825"/>
          </a:xfrm>
        </xdr:grpSpPr>
        <xdr:pic>
          <xdr:nvPicPr>
            <xdr:cNvPr id="110" name="Gráfico 109" descr="Gráfico de barras con tendencia alcista con relleno sólido">
              <a:extLst>
                <a:ext uri="{FF2B5EF4-FFF2-40B4-BE49-F238E27FC236}">
                  <a16:creationId xmlns:a16="http://schemas.microsoft.com/office/drawing/2014/main" id="{00000000-0008-0000-1400-00006E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 uri="{96DAC541-7B7A-43D3-8B79-37D633B846F1}">
                  <asvg:svgBlip xmlns="" xmlns:asvg="http://schemas.microsoft.com/office/drawing/2016/SVG/main" r:embed="rId39"/>
                </a:ext>
              </a:extLst>
            </a:blip>
            <a:stretch>
              <a:fillRect/>
            </a:stretch>
          </xdr:blipFill>
          <xdr:spPr>
            <a:xfrm>
              <a:off x="9308738" y="1438274"/>
              <a:ext cx="512886" cy="504825"/>
            </a:xfrm>
            <a:prstGeom prst="rect">
              <a:avLst/>
            </a:prstGeom>
          </xdr:spPr>
        </xdr:pic>
        <xdr:sp macro="" textlink="">
          <xdr:nvSpPr>
            <xdr:cNvPr id="111" name="CuadroTexto 110">
              <a:extLst>
                <a:ext uri="{FF2B5EF4-FFF2-40B4-BE49-F238E27FC236}">
                  <a16:creationId xmlns:a16="http://schemas.microsoft.com/office/drawing/2014/main" id="{00000000-0008-0000-1400-00006F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25</xdr:col>
      <xdr:colOff>641750</xdr:colOff>
      <xdr:row>2</xdr:row>
      <xdr:rowOff>30164</xdr:rowOff>
    </xdr:from>
    <xdr:to>
      <xdr:col>26</xdr:col>
      <xdr:colOff>454088</xdr:colOff>
      <xdr:row>3</xdr:row>
      <xdr:rowOff>26316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17125" y="411164"/>
          <a:ext cx="574338"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319879</xdr:colOff>
      <xdr:row>1</xdr:row>
      <xdr:rowOff>95251</xdr:rowOff>
    </xdr:from>
    <xdr:to>
      <xdr:col>12</xdr:col>
      <xdr:colOff>154053</xdr:colOff>
      <xdr:row>3</xdr:row>
      <xdr:rowOff>79375</xdr:rowOff>
    </xdr:to>
    <xdr:grpSp>
      <xdr:nvGrpSpPr>
        <xdr:cNvPr id="10" name="Grupo 9">
          <a:extLst>
            <a:ext uri="{FF2B5EF4-FFF2-40B4-BE49-F238E27FC236}">
              <a16:creationId xmlns:a16="http://schemas.microsoft.com/office/drawing/2014/main" id="{00000000-0008-0000-1500-00000A000000}"/>
            </a:ext>
          </a:extLst>
        </xdr:cNvPr>
        <xdr:cNvGrpSpPr/>
      </xdr:nvGrpSpPr>
      <xdr:grpSpPr>
        <a:xfrm>
          <a:off x="6493490" y="271640"/>
          <a:ext cx="3009174" cy="724957"/>
          <a:chOff x="4417219" y="1154905"/>
          <a:chExt cx="1957711" cy="509587"/>
        </a:xfrm>
      </xdr:grpSpPr>
      <xdr:sp macro="" textlink="">
        <xdr:nvSpPr>
          <xdr:cNvPr id="11" name="Rectángulo 10">
            <a:extLst>
              <a:ext uri="{FF2B5EF4-FFF2-40B4-BE49-F238E27FC236}">
                <a16:creationId xmlns:a16="http://schemas.microsoft.com/office/drawing/2014/main" id="{00000000-0008-0000-1500-00000B000000}"/>
              </a:ext>
            </a:extLst>
          </xdr:cNvPr>
          <xdr:cNvSpPr/>
        </xdr:nvSpPr>
        <xdr:spPr>
          <a:xfrm>
            <a:off x="4893468" y="1285874"/>
            <a:ext cx="1481462"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KPI DASHBOARD</a:t>
            </a:r>
          </a:p>
        </xdr:txBody>
      </xdr:sp>
      <xdr:sp macro="" textlink="">
        <xdr:nvSpPr>
          <xdr:cNvPr id="12" name="Anillo 23">
            <a:extLst>
              <a:ext uri="{FF2B5EF4-FFF2-40B4-BE49-F238E27FC236}">
                <a16:creationId xmlns:a16="http://schemas.microsoft.com/office/drawing/2014/main" id="{00000000-0008-0000-1500-00000C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3" name="Elipse 12">
            <a:extLst>
              <a:ext uri="{FF2B5EF4-FFF2-40B4-BE49-F238E27FC236}">
                <a16:creationId xmlns:a16="http://schemas.microsoft.com/office/drawing/2014/main" id="{00000000-0008-0000-1500-00000D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0</xdr:colOff>
      <xdr:row>5</xdr:row>
      <xdr:rowOff>0</xdr:rowOff>
    </xdr:from>
    <xdr:to>
      <xdr:col>8</xdr:col>
      <xdr:colOff>63500</xdr:colOff>
      <xdr:row>54</xdr:row>
      <xdr:rowOff>158750</xdr:rowOff>
    </xdr:to>
    <xdr:graphicFrame macro="">
      <xdr:nvGraphicFramePr>
        <xdr:cNvPr id="59" name="Gráfico 58">
          <a:extLst>
            <a:ext uri="{FF2B5EF4-FFF2-40B4-BE49-F238E27FC236}">
              <a16:creationId xmlns:a16="http://schemas.microsoft.com/office/drawing/2014/main" id="{00000000-0008-0000-15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460375</xdr:colOff>
      <xdr:row>33</xdr:row>
      <xdr:rowOff>127001</xdr:rowOff>
    </xdr:from>
    <xdr:to>
      <xdr:col>21</xdr:col>
      <xdr:colOff>381000</xdr:colOff>
      <xdr:row>54</xdr:row>
      <xdr:rowOff>136526</xdr:rowOff>
    </xdr:to>
    <xdr:graphicFrame macro="">
      <xdr:nvGraphicFramePr>
        <xdr:cNvPr id="60" name="Gráfico 59">
          <a:extLst>
            <a:ext uri="{FF2B5EF4-FFF2-40B4-BE49-F238E27FC236}">
              <a16:creationId xmlns:a16="http://schemas.microsoft.com/office/drawing/2014/main" id="{00000000-0008-0000-1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15876</xdr:colOff>
      <xdr:row>27</xdr:row>
      <xdr:rowOff>95250</xdr:rowOff>
    </xdr:from>
    <xdr:to>
      <xdr:col>26</xdr:col>
      <xdr:colOff>746125</xdr:colOff>
      <xdr:row>54</xdr:row>
      <xdr:rowOff>158750</xdr:rowOff>
    </xdr:to>
    <xdr:graphicFrame macro="">
      <xdr:nvGraphicFramePr>
        <xdr:cNvPr id="61" name="Gráfico 60">
          <a:extLst>
            <a:ext uri="{FF2B5EF4-FFF2-40B4-BE49-F238E27FC236}">
              <a16:creationId xmlns:a16="http://schemas.microsoft.com/office/drawing/2014/main" id="{00000000-0008-0000-1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996</xdr:colOff>
      <xdr:row>5</xdr:row>
      <xdr:rowOff>30759</xdr:rowOff>
    </xdr:from>
    <xdr:to>
      <xdr:col>27</xdr:col>
      <xdr:colOff>15875</xdr:colOff>
      <xdr:row>15</xdr:row>
      <xdr:rowOff>95251</xdr:rowOff>
    </xdr:to>
    <mc:AlternateContent xmlns:mc="http://schemas.openxmlformats.org/markup-compatibility/2006" xmlns:a14="http://schemas.microsoft.com/office/drawing/2010/main">
      <mc:Choice Requires="a14">
        <xdr:graphicFrame macro="">
          <xdr:nvGraphicFramePr>
            <xdr:cNvPr id="62" name="INDICADOR COMPUESTO">
              <a:extLst>
                <a:ext uri="{FF2B5EF4-FFF2-40B4-BE49-F238E27FC236}">
                  <a16:creationId xmlns:a16="http://schemas.microsoft.com/office/drawing/2014/main" id="{00000000-0008-0000-1500-00003E000000}"/>
                </a:ext>
              </a:extLst>
            </xdr:cNvPr>
            <xdr:cNvGraphicFramePr/>
          </xdr:nvGraphicFramePr>
          <xdr:xfrm>
            <a:off x="0" y="0"/>
            <a:ext cx="0" cy="0"/>
          </xdr:xfrm>
          <a:graphic>
            <a:graphicData uri="http://schemas.microsoft.com/office/drawing/2010/slicer">
              <sle:slicer xmlns:sle="http://schemas.microsoft.com/office/drawing/2010/slicer" name="INDICADOR COMPUESTO"/>
            </a:graphicData>
          </a:graphic>
        </xdr:graphicFrame>
      </mc:Choice>
      <mc:Fallback xmlns="">
        <xdr:sp macro="" textlink="">
          <xdr:nvSpPr>
            <xdr:cNvPr id="0" name=""/>
            <xdr:cNvSpPr>
              <a:spLocks noTextEdit="1"/>
            </xdr:cNvSpPr>
          </xdr:nvSpPr>
          <xdr:spPr>
            <a:xfrm>
              <a:off x="16590371" y="1364259"/>
              <a:ext cx="3824879" cy="196949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24</xdr:col>
      <xdr:colOff>384969</xdr:colOff>
      <xdr:row>16</xdr:row>
      <xdr:rowOff>105834</xdr:rowOff>
    </xdr:from>
    <xdr:to>
      <xdr:col>27</xdr:col>
      <xdr:colOff>31751</xdr:colOff>
      <xdr:row>25</xdr:row>
      <xdr:rowOff>9592</xdr:rowOff>
    </xdr:to>
    <mc:AlternateContent xmlns:mc="http://schemas.openxmlformats.org/markup-compatibility/2006" xmlns:a14="http://schemas.microsoft.com/office/drawing/2010/main">
      <mc:Choice Requires="a14">
        <xdr:graphicFrame macro="">
          <xdr:nvGraphicFramePr>
            <xdr:cNvPr id="63" name="TRIMESTRE">
              <a:extLst>
                <a:ext uri="{FF2B5EF4-FFF2-40B4-BE49-F238E27FC236}">
                  <a16:creationId xmlns:a16="http://schemas.microsoft.com/office/drawing/2014/main" id="{00000000-0008-0000-1500-00003F000000}"/>
                </a:ext>
              </a:extLst>
            </xdr:cNvPr>
            <xdr:cNvGraphicFramePr/>
          </xdr:nvGraphicFramePr>
          <xdr:xfrm>
            <a:off x="0" y="0"/>
            <a:ext cx="0" cy="0"/>
          </xdr:xfrm>
          <a:graphic>
            <a:graphicData uri="http://schemas.microsoft.com/office/drawing/2010/slicer">
              <sle:slicer xmlns:sle="http://schemas.microsoft.com/office/drawing/2010/slicer" name="TRIMESTRE"/>
            </a:graphicData>
          </a:graphic>
        </xdr:graphicFrame>
      </mc:Choice>
      <mc:Fallback xmlns="">
        <xdr:sp macro="" textlink="">
          <xdr:nvSpPr>
            <xdr:cNvPr id="0" name=""/>
            <xdr:cNvSpPr>
              <a:spLocks noTextEdit="1"/>
            </xdr:cNvSpPr>
          </xdr:nvSpPr>
          <xdr:spPr>
            <a:xfrm>
              <a:off x="19498469" y="3513667"/>
              <a:ext cx="2059782" cy="16182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22</xdr:col>
      <xdr:colOff>31750</xdr:colOff>
      <xdr:row>16</xdr:row>
      <xdr:rowOff>87908</xdr:rowOff>
    </xdr:from>
    <xdr:to>
      <xdr:col>24</xdr:col>
      <xdr:colOff>238125</xdr:colOff>
      <xdr:row>25</xdr:row>
      <xdr:rowOff>31750</xdr:rowOff>
    </xdr:to>
    <mc:AlternateContent xmlns:mc="http://schemas.openxmlformats.org/markup-compatibility/2006" xmlns:a14="http://schemas.microsoft.com/office/drawing/2010/main">
      <mc:Choice Requires="a14">
        <xdr:graphicFrame macro="">
          <xdr:nvGraphicFramePr>
            <xdr:cNvPr id="64" name="AÑO">
              <a:extLst>
                <a:ext uri="{FF2B5EF4-FFF2-40B4-BE49-F238E27FC236}">
                  <a16:creationId xmlns:a16="http://schemas.microsoft.com/office/drawing/2014/main" id="{00000000-0008-0000-1500-000040000000}"/>
                </a:ext>
              </a:extLst>
            </xdr:cNvPr>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16621125" y="3516908"/>
              <a:ext cx="1730375" cy="165834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8</xdr:col>
      <xdr:colOff>460375</xdr:colOff>
      <xdr:row>5</xdr:row>
      <xdr:rowOff>1</xdr:rowOff>
    </xdr:from>
    <xdr:to>
      <xdr:col>21</xdr:col>
      <xdr:colOff>381000</xdr:colOff>
      <xdr:row>31</xdr:row>
      <xdr:rowOff>127001</xdr:rowOff>
    </xdr:to>
    <xdr:grpSp>
      <xdr:nvGrpSpPr>
        <xdr:cNvPr id="8" name="Grupo 7">
          <a:extLst>
            <a:ext uri="{FF2B5EF4-FFF2-40B4-BE49-F238E27FC236}">
              <a16:creationId xmlns:a16="http://schemas.microsoft.com/office/drawing/2014/main" id="{00000000-0008-0000-1500-000008000000}"/>
            </a:ext>
          </a:extLst>
        </xdr:cNvPr>
        <xdr:cNvGrpSpPr/>
      </xdr:nvGrpSpPr>
      <xdr:grpSpPr>
        <a:xfrm>
          <a:off x="6633986" y="1305279"/>
          <a:ext cx="10239375" cy="5171722"/>
          <a:chOff x="6556375" y="1333501"/>
          <a:chExt cx="9826625" cy="5080000"/>
        </a:xfrm>
      </xdr:grpSpPr>
      <xdr:graphicFrame macro="">
        <xdr:nvGraphicFramePr>
          <xdr:cNvPr id="56" name="Gráfico 55">
            <a:extLst>
              <a:ext uri="{FF2B5EF4-FFF2-40B4-BE49-F238E27FC236}">
                <a16:creationId xmlns:a16="http://schemas.microsoft.com/office/drawing/2014/main" id="{00000000-0008-0000-1500-000038000000}"/>
              </a:ext>
            </a:extLst>
          </xdr:cNvPr>
          <xdr:cNvGraphicFramePr/>
        </xdr:nvGraphicFramePr>
        <xdr:xfrm>
          <a:off x="6556375" y="1333501"/>
          <a:ext cx="9826625" cy="5080000"/>
        </xdr:xfrm>
        <a:graphic>
          <a:graphicData uri="http://schemas.openxmlformats.org/drawingml/2006/chart">
            <c:chart xmlns:c="http://schemas.openxmlformats.org/drawingml/2006/chart" xmlns:r="http://schemas.openxmlformats.org/officeDocument/2006/relationships" r:id="rId6"/>
          </a:graphicData>
        </a:graphic>
      </xdr:graphicFrame>
      <xdr:sp macro="" textlink="Data!$J$63">
        <xdr:nvSpPr>
          <xdr:cNvPr id="6" name="Elipse 5">
            <a:extLst>
              <a:ext uri="{FF2B5EF4-FFF2-40B4-BE49-F238E27FC236}">
                <a16:creationId xmlns:a16="http://schemas.microsoft.com/office/drawing/2014/main" id="{00000000-0008-0000-1500-000006000000}"/>
              </a:ext>
            </a:extLst>
          </xdr:cNvPr>
          <xdr:cNvSpPr/>
        </xdr:nvSpPr>
        <xdr:spPr>
          <a:xfrm>
            <a:off x="10461624" y="3298032"/>
            <a:ext cx="2047876" cy="103945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3FDE59-5E60-4B73-8ABC-D7BDC86A4A84}" type="TxLink">
              <a:rPr lang="en-US" sz="3200" b="0" i="0" u="none" strike="noStrike">
                <a:solidFill>
                  <a:schemeClr val="bg1"/>
                </a:solidFill>
                <a:latin typeface="Calibri"/>
                <a:cs typeface="Calibri"/>
              </a:rPr>
              <a:pPr algn="ctr"/>
              <a:t>99,3%</a:t>
            </a:fld>
            <a:endParaRPr lang="es-CO" sz="3200" b="0">
              <a:solidFill>
                <a:schemeClr val="bg1"/>
              </a:solidFill>
            </a:endParaRPr>
          </a:p>
        </xdr:txBody>
      </xdr:sp>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10001249" y="4587875"/>
            <a:ext cx="2873375" cy="1788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1500">
                <a:solidFill>
                  <a:srgbClr val="FFCCFF"/>
                </a:solidFill>
                <a:latin typeface="Arial" panose="020B0604020202020204" pitchFamily="34" charset="0"/>
                <a:cs typeface="Arial" panose="020B0604020202020204" pitchFamily="34" charset="0"/>
              </a:rPr>
              <a:t>PEI</a:t>
            </a:r>
          </a:p>
        </xdr:txBody>
      </xdr:sp>
    </xdr:grpSp>
    <xdr:clientData/>
  </xdr:twoCellAnchor>
  <xdr:twoCellAnchor editAs="oneCell">
    <xdr:from>
      <xdr:col>1</xdr:col>
      <xdr:colOff>31750</xdr:colOff>
      <xdr:row>1</xdr:row>
      <xdr:rowOff>63500</xdr:rowOff>
    </xdr:from>
    <xdr:to>
      <xdr:col>6</xdr:col>
      <xdr:colOff>703696</xdr:colOff>
      <xdr:row>3</xdr:row>
      <xdr:rowOff>147649</xdr:rowOff>
    </xdr:to>
    <xdr:pic>
      <xdr:nvPicPr>
        <xdr:cNvPr id="54" name="Imagen 53">
          <a:extLst>
            <a:ext uri="{FF2B5EF4-FFF2-40B4-BE49-F238E27FC236}">
              <a16:creationId xmlns:a16="http://schemas.microsoft.com/office/drawing/2014/main" id="{00000000-0008-0000-1500-000036000000}"/>
            </a:ext>
          </a:extLst>
        </xdr:cNvPr>
        <xdr:cNvPicPr>
          <a:picLocks noChangeAspect="1"/>
        </xdr:cNvPicPr>
      </xdr:nvPicPr>
      <xdr:blipFill rotWithShape="1">
        <a:blip xmlns:r="http://schemas.openxmlformats.org/officeDocument/2006/relationships" r:embed="rId7"/>
        <a:srcRect b="77076"/>
        <a:stretch/>
      </xdr:blipFill>
      <xdr:spPr>
        <a:xfrm>
          <a:off x="619125" y="254000"/>
          <a:ext cx="4481946" cy="846149"/>
        </a:xfrm>
        <a:prstGeom prst="rect">
          <a:avLst/>
        </a:prstGeom>
        <a:ln>
          <a:noFill/>
        </a:ln>
      </xdr:spPr>
    </xdr:pic>
    <xdr:clientData/>
  </xdr:twoCellAnchor>
  <xdr:twoCellAnchor>
    <xdr:from>
      <xdr:col>13</xdr:col>
      <xdr:colOff>635000</xdr:colOff>
      <xdr:row>1</xdr:row>
      <xdr:rowOff>142875</xdr:rowOff>
    </xdr:from>
    <xdr:to>
      <xdr:col>25</xdr:col>
      <xdr:colOff>222249</xdr:colOff>
      <xdr:row>3</xdr:row>
      <xdr:rowOff>89448</xdr:rowOff>
    </xdr:to>
    <xdr:grpSp>
      <xdr:nvGrpSpPr>
        <xdr:cNvPr id="78" name="Grupo 77">
          <a:extLst>
            <a:ext uri="{FF2B5EF4-FFF2-40B4-BE49-F238E27FC236}">
              <a16:creationId xmlns:a16="http://schemas.microsoft.com/office/drawing/2014/main" id="{00000000-0008-0000-1500-00004E000000}"/>
            </a:ext>
          </a:extLst>
        </xdr:cNvPr>
        <xdr:cNvGrpSpPr/>
      </xdr:nvGrpSpPr>
      <xdr:grpSpPr>
        <a:xfrm>
          <a:off x="10777361" y="319264"/>
          <a:ext cx="9112249" cy="687406"/>
          <a:chOff x="7655719" y="1333501"/>
          <a:chExt cx="8082346" cy="705550"/>
        </a:xfrm>
      </xdr:grpSpPr>
      <xdr:grpSp>
        <xdr:nvGrpSpPr>
          <xdr:cNvPr id="79" name="Grupo 78">
            <a:hlinkClick xmlns:r="http://schemas.openxmlformats.org/officeDocument/2006/relationships" r:id="rId8"/>
            <a:extLst>
              <a:ext uri="{FF2B5EF4-FFF2-40B4-BE49-F238E27FC236}">
                <a16:creationId xmlns:a16="http://schemas.microsoft.com/office/drawing/2014/main" id="{00000000-0008-0000-1500-00004F000000}"/>
              </a:ext>
            </a:extLst>
          </xdr:cNvPr>
          <xdr:cNvGrpSpPr/>
        </xdr:nvGrpSpPr>
        <xdr:grpSpPr>
          <a:xfrm>
            <a:off x="7655719" y="1428845"/>
            <a:ext cx="1347563" cy="486257"/>
            <a:chOff x="5838825" y="1343024"/>
            <a:chExt cx="1324430" cy="485775"/>
          </a:xfrm>
        </xdr:grpSpPr>
        <xdr:pic>
          <xdr:nvPicPr>
            <xdr:cNvPr id="92" name="Gráfico 91" descr="Portapapeles con relleno sólido">
              <a:extLst>
                <a:ext uri="{FF2B5EF4-FFF2-40B4-BE49-F238E27FC236}">
                  <a16:creationId xmlns:a16="http://schemas.microsoft.com/office/drawing/2014/main" id="{00000000-0008-0000-1500-00005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5838825" y="1343024"/>
              <a:ext cx="485775" cy="485775"/>
            </a:xfrm>
            <a:prstGeom prst="rect">
              <a:avLst/>
            </a:prstGeom>
          </xdr:spPr>
        </xdr:pic>
        <xdr:sp macro="" textlink="">
          <xdr:nvSpPr>
            <xdr:cNvPr id="93" name="CuadroTexto 92">
              <a:extLst>
                <a:ext uri="{FF2B5EF4-FFF2-40B4-BE49-F238E27FC236}">
                  <a16:creationId xmlns:a16="http://schemas.microsoft.com/office/drawing/2014/main" id="{00000000-0008-0000-1500-00005D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80" name="Grupo 79">
            <a:hlinkClick xmlns:r="http://schemas.openxmlformats.org/officeDocument/2006/relationships" r:id="rId11"/>
            <a:extLst>
              <a:ext uri="{FF2B5EF4-FFF2-40B4-BE49-F238E27FC236}">
                <a16:creationId xmlns:a16="http://schemas.microsoft.com/office/drawing/2014/main" id="{00000000-0008-0000-1500-000050000000}"/>
              </a:ext>
            </a:extLst>
          </xdr:cNvPr>
          <xdr:cNvGrpSpPr/>
        </xdr:nvGrpSpPr>
        <xdr:grpSpPr>
          <a:xfrm>
            <a:off x="9111165" y="1419311"/>
            <a:ext cx="1504078" cy="533928"/>
            <a:chOff x="7463571" y="1409700"/>
            <a:chExt cx="1501862" cy="533398"/>
          </a:xfrm>
        </xdr:grpSpPr>
        <xdr:pic>
          <xdr:nvPicPr>
            <xdr:cNvPr id="90" name="Gráfico 89" descr="Onda de sonido contorno">
              <a:extLst>
                <a:ext uri="{FF2B5EF4-FFF2-40B4-BE49-F238E27FC236}">
                  <a16:creationId xmlns:a16="http://schemas.microsoft.com/office/drawing/2014/main" id="{00000000-0008-0000-1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7463571" y="1409700"/>
              <a:ext cx="541915" cy="533398"/>
            </a:xfrm>
            <a:prstGeom prst="rect">
              <a:avLst/>
            </a:prstGeom>
          </xdr:spPr>
        </xdr:pic>
        <xdr:sp macro="" textlink="">
          <xdr:nvSpPr>
            <xdr:cNvPr id="91" name="CuadroTexto 90">
              <a:extLst>
                <a:ext uri="{FF2B5EF4-FFF2-40B4-BE49-F238E27FC236}">
                  <a16:creationId xmlns:a16="http://schemas.microsoft.com/office/drawing/2014/main" id="{00000000-0008-0000-1500-00005B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81" name="Grupo 80">
            <a:hlinkClick xmlns:r="http://schemas.openxmlformats.org/officeDocument/2006/relationships" r:id="rId14"/>
            <a:extLst>
              <a:ext uri="{FF2B5EF4-FFF2-40B4-BE49-F238E27FC236}">
                <a16:creationId xmlns:a16="http://schemas.microsoft.com/office/drawing/2014/main" id="{00000000-0008-0000-1500-000051000000}"/>
              </a:ext>
            </a:extLst>
          </xdr:cNvPr>
          <xdr:cNvGrpSpPr/>
        </xdr:nvGrpSpPr>
        <xdr:grpSpPr>
          <a:xfrm>
            <a:off x="12397300" y="1333501"/>
            <a:ext cx="1596395" cy="705550"/>
            <a:chOff x="7953375" y="295275"/>
            <a:chExt cx="1568989" cy="704850"/>
          </a:xfrm>
        </xdr:grpSpPr>
        <xdr:pic>
          <xdr:nvPicPr>
            <xdr:cNvPr id="88" name="Gráfico 87" descr="Indicador con relleno sólido">
              <a:extLst>
                <a:ext uri="{FF2B5EF4-FFF2-40B4-BE49-F238E27FC236}">
                  <a16:creationId xmlns:a16="http://schemas.microsoft.com/office/drawing/2014/main" id="{00000000-0008-0000-1500-00005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tretch>
              <a:fillRect/>
            </a:stretch>
          </xdr:blipFill>
          <xdr:spPr>
            <a:xfrm>
              <a:off x="7953375" y="295275"/>
              <a:ext cx="704850" cy="704850"/>
            </a:xfrm>
            <a:prstGeom prst="rect">
              <a:avLst/>
            </a:prstGeom>
          </xdr:spPr>
        </xdr:pic>
        <xdr:sp macro="" textlink="">
          <xdr:nvSpPr>
            <xdr:cNvPr id="89" name="CuadroTexto 88">
              <a:extLst>
                <a:ext uri="{FF2B5EF4-FFF2-40B4-BE49-F238E27FC236}">
                  <a16:creationId xmlns:a16="http://schemas.microsoft.com/office/drawing/2014/main" id="{00000000-0008-0000-1500-000059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82" name="Grupo 81">
            <a:hlinkClick xmlns:r="http://schemas.openxmlformats.org/officeDocument/2006/relationships" r:id="rId17"/>
            <a:extLst>
              <a:ext uri="{FF2B5EF4-FFF2-40B4-BE49-F238E27FC236}">
                <a16:creationId xmlns:a16="http://schemas.microsoft.com/office/drawing/2014/main" id="{00000000-0008-0000-1500-000052000000}"/>
              </a:ext>
            </a:extLst>
          </xdr:cNvPr>
          <xdr:cNvGrpSpPr/>
        </xdr:nvGrpSpPr>
        <xdr:grpSpPr>
          <a:xfrm>
            <a:off x="14140117" y="1438380"/>
            <a:ext cx="1597948" cy="543463"/>
            <a:chOff x="11296651" y="1190625"/>
            <a:chExt cx="1570518" cy="542924"/>
          </a:xfrm>
        </xdr:grpSpPr>
        <xdr:pic>
          <xdr:nvPicPr>
            <xdr:cNvPr id="86" name="Gráfico 85" descr="Brújula con relleno sólido">
              <a:extLst>
                <a:ext uri="{FF2B5EF4-FFF2-40B4-BE49-F238E27FC236}">
                  <a16:creationId xmlns:a16="http://schemas.microsoft.com/office/drawing/2014/main" id="{00000000-0008-0000-1500-00005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 xmlns:asvg="http://schemas.microsoft.com/office/drawing/2016/SVG/main" r:embed="rId19"/>
                </a:ext>
              </a:extLst>
            </a:blip>
            <a:stretch>
              <a:fillRect/>
            </a:stretch>
          </xdr:blipFill>
          <xdr:spPr>
            <a:xfrm>
              <a:off x="11296651" y="1190625"/>
              <a:ext cx="542924" cy="542924"/>
            </a:xfrm>
            <a:prstGeom prst="rect">
              <a:avLst/>
            </a:prstGeom>
          </xdr:spPr>
        </xdr:pic>
        <xdr:sp macro="" textlink="">
          <xdr:nvSpPr>
            <xdr:cNvPr id="87" name="CuadroTexto 86">
              <a:extLst>
                <a:ext uri="{FF2B5EF4-FFF2-40B4-BE49-F238E27FC236}">
                  <a16:creationId xmlns:a16="http://schemas.microsoft.com/office/drawing/2014/main" id="{00000000-0008-0000-1500-000057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83" name="Grupo 82">
            <a:hlinkClick xmlns:r="http://schemas.openxmlformats.org/officeDocument/2006/relationships" r:id="rId20"/>
            <a:extLst>
              <a:ext uri="{FF2B5EF4-FFF2-40B4-BE49-F238E27FC236}">
                <a16:creationId xmlns:a16="http://schemas.microsoft.com/office/drawing/2014/main" id="{00000000-0008-0000-1500-000053000000}"/>
              </a:ext>
            </a:extLst>
          </xdr:cNvPr>
          <xdr:cNvGrpSpPr/>
        </xdr:nvGrpSpPr>
        <xdr:grpSpPr>
          <a:xfrm>
            <a:off x="10768270" y="1447914"/>
            <a:ext cx="1428491" cy="505326"/>
            <a:chOff x="9308738" y="1438274"/>
            <a:chExt cx="1426387" cy="504825"/>
          </a:xfrm>
        </xdr:grpSpPr>
        <xdr:pic>
          <xdr:nvPicPr>
            <xdr:cNvPr id="84" name="Gráfico 83" descr="Gráfico de barras con tendencia alcista con relleno sólido">
              <a:extLst>
                <a:ext uri="{FF2B5EF4-FFF2-40B4-BE49-F238E27FC236}">
                  <a16:creationId xmlns:a16="http://schemas.microsoft.com/office/drawing/2014/main" id="{00000000-0008-0000-1500-00005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 xmlns:asvg="http://schemas.microsoft.com/office/drawing/2016/SVG/main" r:embed="rId22"/>
                </a:ext>
              </a:extLst>
            </a:blip>
            <a:stretch>
              <a:fillRect/>
            </a:stretch>
          </xdr:blipFill>
          <xdr:spPr>
            <a:xfrm>
              <a:off x="9308738" y="1438274"/>
              <a:ext cx="512886" cy="504825"/>
            </a:xfrm>
            <a:prstGeom prst="rect">
              <a:avLst/>
            </a:prstGeom>
          </xdr:spPr>
        </xdr:pic>
        <xdr:sp macro="" textlink="">
          <xdr:nvSpPr>
            <xdr:cNvPr id="85" name="CuadroTexto 84">
              <a:extLst>
                <a:ext uri="{FF2B5EF4-FFF2-40B4-BE49-F238E27FC236}">
                  <a16:creationId xmlns:a16="http://schemas.microsoft.com/office/drawing/2014/main" id="{00000000-0008-0000-1500-000055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2250330</xdr:colOff>
      <xdr:row>4</xdr:row>
      <xdr:rowOff>413219</xdr:rowOff>
    </xdr:from>
    <xdr:to>
      <xdr:col>1</xdr:col>
      <xdr:colOff>2547924</xdr:colOff>
      <xdr:row>4</xdr:row>
      <xdr:rowOff>679906</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336215</xdr:colOff>
      <xdr:row>45</xdr:row>
      <xdr:rowOff>0</xdr:rowOff>
    </xdr:from>
    <xdr:to>
      <xdr:col>17</xdr:col>
      <xdr:colOff>244928</xdr:colOff>
      <xdr:row>61</xdr:row>
      <xdr:rowOff>163286</xdr:rowOff>
    </xdr:to>
    <xdr:grpSp>
      <xdr:nvGrpSpPr>
        <xdr:cNvPr id="3" name="Grupo 2">
          <a:extLst>
            <a:ext uri="{FF2B5EF4-FFF2-40B4-BE49-F238E27FC236}">
              <a16:creationId xmlns:a16="http://schemas.microsoft.com/office/drawing/2014/main" id="{00000000-0008-0000-1700-000003000000}"/>
            </a:ext>
          </a:extLst>
        </xdr:cNvPr>
        <xdr:cNvGrpSpPr/>
      </xdr:nvGrpSpPr>
      <xdr:grpSpPr>
        <a:xfrm>
          <a:off x="13308358" y="8391071"/>
          <a:ext cx="6240570" cy="3057072"/>
          <a:chOff x="8929686" y="5472112"/>
          <a:chExt cx="5453063" cy="3271838"/>
        </a:xfrm>
      </xdr:grpSpPr>
      <xdr:graphicFrame macro="">
        <xdr:nvGraphicFramePr>
          <xdr:cNvPr id="4" name="Gráfico 3">
            <a:extLst>
              <a:ext uri="{FF2B5EF4-FFF2-40B4-BE49-F238E27FC236}">
                <a16:creationId xmlns:a16="http://schemas.microsoft.com/office/drawing/2014/main" id="{00000000-0008-0000-1700-000004000000}"/>
              </a:ext>
            </a:extLst>
          </xdr:cNvPr>
          <xdr:cNvGraphicFramePr/>
        </xdr:nvGraphicFramePr>
        <xdr:xfrm>
          <a:off x="8929686" y="5472112"/>
          <a:ext cx="5453063" cy="3271838"/>
        </xdr:xfrm>
        <a:graphic>
          <a:graphicData uri="http://schemas.openxmlformats.org/drawingml/2006/chart">
            <c:chart xmlns:c="http://schemas.openxmlformats.org/drawingml/2006/chart" xmlns:r="http://schemas.openxmlformats.org/officeDocument/2006/relationships" r:id="rId2"/>
          </a:graphicData>
        </a:graphic>
      </xdr:graphicFrame>
      <xdr:sp macro="" textlink="$J$63">
        <xdr:nvSpPr>
          <xdr:cNvPr id="5" name="Elipse 4">
            <a:extLst>
              <a:ext uri="{FF2B5EF4-FFF2-40B4-BE49-F238E27FC236}">
                <a16:creationId xmlns:a16="http://schemas.microsoft.com/office/drawing/2014/main" id="{00000000-0008-0000-1700-000005000000}"/>
              </a:ext>
            </a:extLst>
          </xdr:cNvPr>
          <xdr:cNvSpPr/>
        </xdr:nvSpPr>
        <xdr:spPr>
          <a:xfrm>
            <a:off x="10824844" y="7243482"/>
            <a:ext cx="1791461" cy="535081"/>
          </a:xfrm>
          <a:prstGeom prst="ellipse">
            <a:avLst/>
          </a:prstGeom>
          <a:noFill/>
          <a:ln>
            <a:noFill/>
          </a:ln>
        </xdr:spPr>
        <xdr:style>
          <a:lnRef idx="0">
            <a:scrgbClr r="0" g="0" b="0"/>
          </a:lnRef>
          <a:fillRef idx="0">
            <a:scrgbClr r="0" g="0" b="0"/>
          </a:fillRef>
          <a:effectRef idx="0">
            <a:scrgbClr r="0" g="0" b="0"/>
          </a:effectRef>
          <a:fontRef idx="minor">
            <a:schemeClr val="accent3"/>
          </a:fontRef>
        </xdr:style>
        <xdr:txBody>
          <a:bodyPr vertOverflow="clip" horzOverflow="clip" rtlCol="0" anchor="ctr"/>
          <a:lstStyle/>
          <a:p>
            <a:pPr algn="ctr"/>
            <a:fld id="{1BDDFEF2-7345-4B70-85F1-C545B68672C4}" type="TxLink">
              <a:rPr lang="en-US" sz="1800" b="0" i="0" u="none" strike="noStrike">
                <a:solidFill>
                  <a:srgbClr val="000000"/>
                </a:solidFill>
                <a:latin typeface="Calibri"/>
                <a:cs typeface="Calibri"/>
              </a:rPr>
              <a:pPr algn="ctr"/>
              <a:t>99,3%</a:t>
            </a:fld>
            <a:endParaRPr lang="es-CO" sz="3200" b="1"/>
          </a:p>
        </xdr:txBody>
      </xdr:sp>
    </xdr:grpSp>
    <xdr:clientData/>
  </xdr:twoCellAnchor>
  <xdr:twoCellAnchor>
    <xdr:from>
      <xdr:col>11</xdr:col>
      <xdr:colOff>6803</xdr:colOff>
      <xdr:row>2</xdr:row>
      <xdr:rowOff>2720</xdr:rowOff>
    </xdr:from>
    <xdr:to>
      <xdr:col>17</xdr:col>
      <xdr:colOff>258535</xdr:colOff>
      <xdr:row>14</xdr:row>
      <xdr:rowOff>148167</xdr:rowOff>
    </xdr:to>
    <xdr:graphicFrame macro="">
      <xdr:nvGraphicFramePr>
        <xdr:cNvPr id="8" name="Gráfico 7">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2250330</xdr:colOff>
      <xdr:row>15</xdr:row>
      <xdr:rowOff>413219</xdr:rowOff>
    </xdr:from>
    <xdr:to>
      <xdr:col>1</xdr:col>
      <xdr:colOff>2547924</xdr:colOff>
      <xdr:row>15</xdr:row>
      <xdr:rowOff>679906</xdr:rowOff>
    </xdr:to>
    <xdr:graphicFrame macro="">
      <xdr:nvGraphicFramePr>
        <xdr:cNvPr id="9" name="Gráfico 8">
          <a:extLst>
            <a:ext uri="{FF2B5EF4-FFF2-40B4-BE49-F238E27FC236}">
              <a16:creationId xmlns:a16="http://schemas.microsoft.com/office/drawing/2014/main" id="{00000000-0008-0000-1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666751</xdr:colOff>
      <xdr:row>18</xdr:row>
      <xdr:rowOff>179614</xdr:rowOff>
    </xdr:from>
    <xdr:to>
      <xdr:col>14</xdr:col>
      <xdr:colOff>814917</xdr:colOff>
      <xdr:row>24</xdr:row>
      <xdr:rowOff>179917</xdr:rowOff>
    </xdr:to>
    <xdr:graphicFrame macro="">
      <xdr:nvGraphicFramePr>
        <xdr:cNvPr id="12" name="Gráfico 11">
          <a:extLst>
            <a:ext uri="{FF2B5EF4-FFF2-40B4-BE49-F238E27FC236}">
              <a16:creationId xmlns:a16="http://schemas.microsoft.com/office/drawing/2014/main" id="{00000000-0008-0000-17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40822</xdr:colOff>
      <xdr:row>29</xdr:row>
      <xdr:rowOff>2722</xdr:rowOff>
    </xdr:from>
    <xdr:to>
      <xdr:col>17</xdr:col>
      <xdr:colOff>299357</xdr:colOff>
      <xdr:row>41</xdr:row>
      <xdr:rowOff>42335</xdr:rowOff>
    </xdr:to>
    <xdr:graphicFrame macro="">
      <xdr:nvGraphicFramePr>
        <xdr:cNvPr id="17" name="Gráfico 16">
          <a:extLst>
            <a:ext uri="{FF2B5EF4-FFF2-40B4-BE49-F238E27FC236}">
              <a16:creationId xmlns:a16="http://schemas.microsoft.com/office/drawing/2014/main" id="{00000000-0008-0000-17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169114</xdr:colOff>
      <xdr:row>1</xdr:row>
      <xdr:rowOff>172032</xdr:rowOff>
    </xdr:from>
    <xdr:to>
      <xdr:col>16</xdr:col>
      <xdr:colOff>739254</xdr:colOff>
      <xdr:row>3</xdr:row>
      <xdr:rowOff>68123</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58731" y="366420"/>
          <a:ext cx="570140" cy="575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137584</xdr:colOff>
      <xdr:row>1</xdr:row>
      <xdr:rowOff>10583</xdr:rowOff>
    </xdr:from>
    <xdr:to>
      <xdr:col>7</xdr:col>
      <xdr:colOff>726296</xdr:colOff>
      <xdr:row>4</xdr:row>
      <xdr:rowOff>2333</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a:srcRect l="2635" r="2080" b="3805"/>
        <a:stretch/>
      </xdr:blipFill>
      <xdr:spPr>
        <a:xfrm>
          <a:off x="328084" y="201083"/>
          <a:ext cx="4620962" cy="912500"/>
        </a:xfrm>
        <a:prstGeom prst="rect">
          <a:avLst/>
        </a:prstGeom>
        <a:ln>
          <a:solidFill>
            <a:srgbClr val="5D4294"/>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2228844</xdr:colOff>
      <xdr:row>1</xdr:row>
      <xdr:rowOff>127256</xdr:rowOff>
    </xdr:from>
    <xdr:to>
      <xdr:col>10</xdr:col>
      <xdr:colOff>154777</xdr:colOff>
      <xdr:row>3</xdr:row>
      <xdr:rowOff>71441</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39657" y="317756"/>
          <a:ext cx="485776" cy="491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104776</xdr:colOff>
      <xdr:row>1</xdr:row>
      <xdr:rowOff>9524</xdr:rowOff>
    </xdr:from>
    <xdr:to>
      <xdr:col>3</xdr:col>
      <xdr:colOff>3583340</xdr:colOff>
      <xdr:row>3</xdr:row>
      <xdr:rowOff>161924</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srcRect b="77076"/>
        <a:stretch/>
      </xdr:blipFill>
      <xdr:spPr>
        <a:xfrm>
          <a:off x="295276" y="200024"/>
          <a:ext cx="4050064" cy="695325"/>
        </a:xfrm>
        <a:prstGeom prst="rect">
          <a:avLst/>
        </a:prstGeom>
        <a:ln>
          <a:solidFill>
            <a:srgbClr val="5D4294"/>
          </a:solidFill>
        </a:ln>
      </xdr:spPr>
    </xdr:pic>
    <xdr:clientData/>
  </xdr:twoCellAnchor>
  <xdr:twoCellAnchor>
    <xdr:from>
      <xdr:col>6</xdr:col>
      <xdr:colOff>387332</xdr:colOff>
      <xdr:row>1</xdr:row>
      <xdr:rowOff>77931</xdr:rowOff>
    </xdr:from>
    <xdr:to>
      <xdr:col>9</xdr:col>
      <xdr:colOff>2202656</xdr:colOff>
      <xdr:row>3</xdr:row>
      <xdr:rowOff>31842</xdr:rowOff>
    </xdr:to>
    <xdr:grpSp>
      <xdr:nvGrpSpPr>
        <xdr:cNvPr id="6" name="Grupo 5">
          <a:extLst>
            <a:ext uri="{FF2B5EF4-FFF2-40B4-BE49-F238E27FC236}">
              <a16:creationId xmlns:a16="http://schemas.microsoft.com/office/drawing/2014/main" id="{00000000-0008-0000-0300-000006000000}"/>
            </a:ext>
          </a:extLst>
        </xdr:cNvPr>
        <xdr:cNvGrpSpPr/>
      </xdr:nvGrpSpPr>
      <xdr:grpSpPr>
        <a:xfrm>
          <a:off x="7173895" y="260494"/>
          <a:ext cx="5792011" cy="493661"/>
          <a:chOff x="17281071" y="340179"/>
          <a:chExt cx="8082344" cy="705550"/>
        </a:xfrm>
      </xdr:grpSpPr>
      <xdr:grpSp>
        <xdr:nvGrpSpPr>
          <xdr:cNvPr id="7" name="Grupo 6">
            <a:hlinkClick xmlns:r="http://schemas.openxmlformats.org/officeDocument/2006/relationships" r:id="rId4"/>
            <a:extLst>
              <a:ext uri="{FF2B5EF4-FFF2-40B4-BE49-F238E27FC236}">
                <a16:creationId xmlns:a16="http://schemas.microsoft.com/office/drawing/2014/main" id="{00000000-0008-0000-0300-000007000000}"/>
              </a:ext>
            </a:extLst>
          </xdr:cNvPr>
          <xdr:cNvGrpSpPr/>
        </xdr:nvGrpSpPr>
        <xdr:grpSpPr>
          <a:xfrm>
            <a:off x="17281071" y="435523"/>
            <a:ext cx="1347563" cy="486257"/>
            <a:chOff x="5838825" y="1343024"/>
            <a:chExt cx="1324430" cy="485775"/>
          </a:xfrm>
        </xdr:grpSpPr>
        <xdr:pic>
          <xdr:nvPicPr>
            <xdr:cNvPr id="20" name="Gráfico 19" descr="Portapapeles con relleno sólido">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6241966" y="1495425"/>
              <a:ext cx="921289" cy="234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500" b="1">
                  <a:solidFill>
                    <a:schemeClr val="bg1"/>
                  </a:solidFill>
                  <a:latin typeface="Arial" panose="020B0604020202020204" pitchFamily="34" charset="0"/>
                  <a:cs typeface="Arial" panose="020B0604020202020204" pitchFamily="34" charset="0"/>
                </a:rPr>
                <a:t>PLANEADOR</a:t>
              </a:r>
              <a:endParaRPr lang="es-CO" sz="900" b="1">
                <a:solidFill>
                  <a:schemeClr val="bg1"/>
                </a:solidFill>
                <a:latin typeface="Arial" panose="020B0604020202020204" pitchFamily="34" charset="0"/>
                <a:cs typeface="Arial" panose="020B0604020202020204" pitchFamily="34" charset="0"/>
              </a:endParaRPr>
            </a:p>
          </xdr:txBody>
        </xdr:sp>
      </xdr:grpSp>
      <xdr:grpSp>
        <xdr:nvGrpSpPr>
          <xdr:cNvPr id="8" name="Grupo 7">
            <a:hlinkClick xmlns:r="http://schemas.openxmlformats.org/officeDocument/2006/relationships" r:id="rId7"/>
            <a:extLst>
              <a:ext uri="{FF2B5EF4-FFF2-40B4-BE49-F238E27FC236}">
                <a16:creationId xmlns:a16="http://schemas.microsoft.com/office/drawing/2014/main" id="{00000000-0008-0000-0300-000008000000}"/>
              </a:ext>
            </a:extLst>
          </xdr:cNvPr>
          <xdr:cNvGrpSpPr/>
        </xdr:nvGrpSpPr>
        <xdr:grpSpPr>
          <a:xfrm>
            <a:off x="18736515" y="425989"/>
            <a:ext cx="1504078" cy="533928"/>
            <a:chOff x="7463571" y="1409700"/>
            <a:chExt cx="1501862" cy="533398"/>
          </a:xfrm>
        </xdr:grpSpPr>
        <xdr:pic>
          <xdr:nvPicPr>
            <xdr:cNvPr id="18" name="Gráfico 17" descr="Onda de sonido contorno">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500" b="1">
                  <a:solidFill>
                    <a:schemeClr val="bg1"/>
                  </a:solidFill>
                  <a:latin typeface="Arial" panose="020B0604020202020204" pitchFamily="34" charset="0"/>
                  <a:cs typeface="Arial" panose="020B0604020202020204" pitchFamily="34" charset="0"/>
                </a:rPr>
                <a:t>MATRIZ DE </a:t>
              </a:r>
            </a:p>
            <a:p>
              <a:pPr algn="l"/>
              <a:r>
                <a:rPr lang="es-CO" sz="500" b="1">
                  <a:solidFill>
                    <a:schemeClr val="bg1"/>
                  </a:solidFill>
                  <a:latin typeface="Arial" panose="020B0604020202020204" pitchFamily="34" charset="0"/>
                  <a:cs typeface="Arial" panose="020B0604020202020204" pitchFamily="34" charset="0"/>
                </a:rPr>
                <a:t>INDICADORES</a:t>
              </a:r>
              <a:endParaRPr lang="es-CO" sz="900" b="1">
                <a:solidFill>
                  <a:schemeClr val="bg1"/>
                </a:solidFill>
                <a:latin typeface="Arial" panose="020B0604020202020204" pitchFamily="34" charset="0"/>
                <a:cs typeface="Arial" panose="020B0604020202020204" pitchFamily="34" charset="0"/>
              </a:endParaRPr>
            </a:p>
          </xdr:txBody>
        </xdr:sp>
      </xdr:grpSp>
      <xdr:grpSp>
        <xdr:nvGrpSpPr>
          <xdr:cNvPr id="9" name="Grupo 8">
            <a:hlinkClick xmlns:r="http://schemas.openxmlformats.org/officeDocument/2006/relationships" r:id="rId10"/>
            <a:extLst>
              <a:ext uri="{FF2B5EF4-FFF2-40B4-BE49-F238E27FC236}">
                <a16:creationId xmlns:a16="http://schemas.microsoft.com/office/drawing/2014/main" id="{00000000-0008-0000-0300-000009000000}"/>
              </a:ext>
            </a:extLst>
          </xdr:cNvPr>
          <xdr:cNvGrpSpPr/>
        </xdr:nvGrpSpPr>
        <xdr:grpSpPr>
          <a:xfrm>
            <a:off x="22022650" y="340179"/>
            <a:ext cx="1596395" cy="705550"/>
            <a:chOff x="7953375" y="295275"/>
            <a:chExt cx="1568989" cy="704850"/>
          </a:xfrm>
        </xdr:grpSpPr>
        <xdr:pic>
          <xdr:nvPicPr>
            <xdr:cNvPr id="16" name="Gráfico 15" descr="Indicador con relleno sólido">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500" b="1">
                  <a:solidFill>
                    <a:schemeClr val="bg1"/>
                  </a:solidFill>
                  <a:latin typeface="Arial" panose="020B0604020202020204" pitchFamily="34" charset="0"/>
                  <a:cs typeface="Arial" panose="020B0604020202020204" pitchFamily="34" charset="0"/>
                </a:rPr>
                <a:t>DASHBOARD</a:t>
              </a:r>
              <a:endParaRPr lang="es-CO" sz="900" b="1">
                <a:solidFill>
                  <a:schemeClr val="bg1"/>
                </a:solidFill>
                <a:latin typeface="Arial" panose="020B0604020202020204" pitchFamily="34" charset="0"/>
                <a:cs typeface="Arial" panose="020B0604020202020204" pitchFamily="34" charset="0"/>
              </a:endParaRPr>
            </a:p>
          </xdr:txBody>
        </xdr:sp>
      </xdr:grpSp>
      <xdr:grpSp>
        <xdr:nvGrpSpPr>
          <xdr:cNvPr id="10" name="Grupo 9">
            <a:hlinkClick xmlns:r="http://schemas.openxmlformats.org/officeDocument/2006/relationships" r:id="rId13"/>
            <a:extLst>
              <a:ext uri="{FF2B5EF4-FFF2-40B4-BE49-F238E27FC236}">
                <a16:creationId xmlns:a16="http://schemas.microsoft.com/office/drawing/2014/main" id="{00000000-0008-0000-0300-00000A000000}"/>
              </a:ext>
            </a:extLst>
          </xdr:cNvPr>
          <xdr:cNvGrpSpPr/>
        </xdr:nvGrpSpPr>
        <xdr:grpSpPr>
          <a:xfrm>
            <a:off x="23765467" y="445058"/>
            <a:ext cx="1597948" cy="543463"/>
            <a:chOff x="11296651" y="1190625"/>
            <a:chExt cx="1570518" cy="542924"/>
          </a:xfrm>
        </xdr:grpSpPr>
        <xdr:pic>
          <xdr:nvPicPr>
            <xdr:cNvPr id="14" name="Gráfico 13" descr="Brújula con relleno sólido">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500" b="1">
                  <a:solidFill>
                    <a:schemeClr val="bg1"/>
                  </a:solidFill>
                  <a:latin typeface="Arial" panose="020B0604020202020204" pitchFamily="34" charset="0"/>
                  <a:cs typeface="Arial" panose="020B0604020202020204" pitchFamily="34" charset="0"/>
                </a:rPr>
                <a:t>MAPA </a:t>
              </a:r>
            </a:p>
            <a:p>
              <a:pPr algn="l"/>
              <a:r>
                <a:rPr lang="es-CO" sz="500" b="1">
                  <a:solidFill>
                    <a:schemeClr val="bg1"/>
                  </a:solidFill>
                  <a:latin typeface="Arial" panose="020B0604020202020204" pitchFamily="34" charset="0"/>
                  <a:cs typeface="Arial" panose="020B0604020202020204" pitchFamily="34" charset="0"/>
                </a:rPr>
                <a:t>ESTRATÉGICO</a:t>
              </a:r>
            </a:p>
          </xdr:txBody>
        </xdr:sp>
      </xdr:grpSp>
      <xdr:grpSp>
        <xdr:nvGrpSpPr>
          <xdr:cNvPr id="11" name="Grupo 10">
            <a:hlinkClick xmlns:r="http://schemas.openxmlformats.org/officeDocument/2006/relationships" r:id="rId16"/>
            <a:extLst>
              <a:ext uri="{FF2B5EF4-FFF2-40B4-BE49-F238E27FC236}">
                <a16:creationId xmlns:a16="http://schemas.microsoft.com/office/drawing/2014/main" id="{00000000-0008-0000-0300-00000B000000}"/>
              </a:ext>
            </a:extLst>
          </xdr:cNvPr>
          <xdr:cNvGrpSpPr/>
        </xdr:nvGrpSpPr>
        <xdr:grpSpPr>
          <a:xfrm>
            <a:off x="20393623" y="454592"/>
            <a:ext cx="1428491" cy="505326"/>
            <a:chOff x="9308738" y="1438274"/>
            <a:chExt cx="1426387" cy="504825"/>
          </a:xfrm>
        </xdr:grpSpPr>
        <xdr:pic>
          <xdr:nvPicPr>
            <xdr:cNvPr id="12" name="Gráfico 11" descr="Gráfico de barras con tendencia alcista con relleno sólido">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500" b="1">
                  <a:solidFill>
                    <a:schemeClr val="bg1"/>
                  </a:solidFill>
                  <a:latin typeface="Arial" panose="020B0604020202020204" pitchFamily="34" charset="0"/>
                  <a:cs typeface="Arial" panose="020B0604020202020204" pitchFamily="34" charset="0"/>
                </a:rPr>
                <a:t>TABLERO </a:t>
              </a:r>
            </a:p>
            <a:p>
              <a:r>
                <a:rPr lang="es-CO" sz="500" b="1">
                  <a:solidFill>
                    <a:schemeClr val="bg1"/>
                  </a:solidFill>
                  <a:latin typeface="Arial" panose="020B0604020202020204" pitchFamily="34" charset="0"/>
                  <a:cs typeface="Arial" panose="020B0604020202020204" pitchFamily="34" charset="0"/>
                </a:rPr>
                <a:t>DE COMANDO</a:t>
              </a:r>
              <a:endParaRPr lang="es-CO" sz="900" b="1">
                <a:solidFill>
                  <a:schemeClr val="bg1"/>
                </a:solidFill>
                <a:latin typeface="Arial" panose="020B0604020202020204" pitchFamily="34" charset="0"/>
                <a:cs typeface="Arial" panose="020B0604020202020204" pitchFamily="34" charset="0"/>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38101</xdr:colOff>
      <xdr:row>2</xdr:row>
      <xdr:rowOff>28575</xdr:rowOff>
    </xdr:from>
    <xdr:to>
      <xdr:col>12</xdr:col>
      <xdr:colOff>485777</xdr:colOff>
      <xdr:row>3</xdr:row>
      <xdr:rowOff>28576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44326" y="457200"/>
          <a:ext cx="447676" cy="447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xdr:row>
      <xdr:rowOff>9525</xdr:rowOff>
    </xdr:from>
    <xdr:to>
      <xdr:col>4</xdr:col>
      <xdr:colOff>731887</xdr:colOff>
      <xdr:row>4</xdr:row>
      <xdr:rowOff>0</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3"/>
        <a:srcRect b="77076"/>
        <a:stretch/>
      </xdr:blipFill>
      <xdr:spPr>
        <a:xfrm>
          <a:off x="400050" y="200025"/>
          <a:ext cx="5326112" cy="914400"/>
        </a:xfrm>
        <a:prstGeom prst="rect">
          <a:avLst/>
        </a:prstGeom>
        <a:ln>
          <a:solidFill>
            <a:srgbClr val="5D4294"/>
          </a:solidFill>
        </a:ln>
      </xdr:spPr>
    </xdr:pic>
    <xdr:clientData/>
  </xdr:twoCellAnchor>
  <xdr:twoCellAnchor editAs="oneCell">
    <xdr:from>
      <xdr:col>4</xdr:col>
      <xdr:colOff>1238250</xdr:colOff>
      <xdr:row>25</xdr:row>
      <xdr:rowOff>163562</xdr:rowOff>
    </xdr:from>
    <xdr:to>
      <xdr:col>12</xdr:col>
      <xdr:colOff>562679</xdr:colOff>
      <xdr:row>52</xdr:row>
      <xdr:rowOff>183931</xdr:rowOff>
    </xdr:to>
    <xdr:pic>
      <xdr:nvPicPr>
        <xdr:cNvPr id="2" name="Picture 1">
          <a:extLst>
            <a:ext uri="{FF2B5EF4-FFF2-40B4-BE49-F238E27FC236}">
              <a16:creationId xmlns:a16="http://schemas.microsoft.com/office/drawing/2014/main" id="{D612996D-5078-4A9C-B5C0-43CC32631848}"/>
            </a:ext>
          </a:extLst>
        </xdr:cNvPr>
        <xdr:cNvPicPr>
          <a:picLocks noChangeAspect="1"/>
        </xdr:cNvPicPr>
      </xdr:nvPicPr>
      <xdr:blipFill>
        <a:blip xmlns:r="http://schemas.openxmlformats.org/officeDocument/2006/relationships" r:embed="rId4"/>
        <a:stretch>
          <a:fillRect/>
        </a:stretch>
      </xdr:blipFill>
      <xdr:spPr>
        <a:xfrm>
          <a:off x="6215063" y="5854750"/>
          <a:ext cx="6146710" cy="6223526"/>
        </a:xfrm>
        <a:prstGeom prst="rect">
          <a:avLst/>
        </a:prstGeom>
      </xdr:spPr>
    </xdr:pic>
    <xdr:clientData/>
  </xdr:twoCellAnchor>
  <xdr:twoCellAnchor editAs="oneCell">
    <xdr:from>
      <xdr:col>5</xdr:col>
      <xdr:colOff>381000</xdr:colOff>
      <xdr:row>7</xdr:row>
      <xdr:rowOff>57150</xdr:rowOff>
    </xdr:from>
    <xdr:to>
      <xdr:col>12</xdr:col>
      <xdr:colOff>553609</xdr:colOff>
      <xdr:row>20</xdr:row>
      <xdr:rowOff>185975</xdr:rowOff>
    </xdr:to>
    <xdr:pic>
      <xdr:nvPicPr>
        <xdr:cNvPr id="4" name="Picture 3">
          <a:extLst>
            <a:ext uri="{FF2B5EF4-FFF2-40B4-BE49-F238E27FC236}">
              <a16:creationId xmlns:a16="http://schemas.microsoft.com/office/drawing/2014/main" id="{507BC663-7B48-44CD-A1A9-178CF8FADBC6}"/>
            </a:ext>
          </a:extLst>
        </xdr:cNvPr>
        <xdr:cNvPicPr>
          <a:picLocks noChangeAspect="1"/>
        </xdr:cNvPicPr>
      </xdr:nvPicPr>
      <xdr:blipFill>
        <a:blip xmlns:r="http://schemas.openxmlformats.org/officeDocument/2006/relationships" r:embed="rId5"/>
        <a:stretch>
          <a:fillRect/>
        </a:stretch>
      </xdr:blipFill>
      <xdr:spPr>
        <a:xfrm>
          <a:off x="6877050" y="1924050"/>
          <a:ext cx="5506609" cy="3100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163285</xdr:colOff>
      <xdr:row>1</xdr:row>
      <xdr:rowOff>13606</xdr:rowOff>
    </xdr:from>
    <xdr:to>
      <xdr:col>5</xdr:col>
      <xdr:colOff>263354</xdr:colOff>
      <xdr:row>3</xdr:row>
      <xdr:rowOff>203652</xdr:rowOff>
    </xdr:to>
    <xdr:pic>
      <xdr:nvPicPr>
        <xdr:cNvPr id="22" name="Imagen 21">
          <a:extLst>
            <a:ext uri="{FF2B5EF4-FFF2-40B4-BE49-F238E27FC236}">
              <a16:creationId xmlns:a16="http://schemas.microsoft.com/office/drawing/2014/main" id="{00000000-0008-0000-0500-000016000000}"/>
            </a:ext>
          </a:extLst>
        </xdr:cNvPr>
        <xdr:cNvPicPr>
          <a:picLocks noChangeAspect="1"/>
        </xdr:cNvPicPr>
      </xdr:nvPicPr>
      <xdr:blipFill rotWithShape="1">
        <a:blip xmlns:r="http://schemas.openxmlformats.org/officeDocument/2006/relationships" r:embed="rId1"/>
        <a:srcRect b="77076"/>
        <a:stretch/>
      </xdr:blipFill>
      <xdr:spPr>
        <a:xfrm>
          <a:off x="353785" y="217713"/>
          <a:ext cx="5627290" cy="966107"/>
        </a:xfrm>
        <a:prstGeom prst="rect">
          <a:avLst/>
        </a:prstGeom>
        <a:ln>
          <a:solidFill>
            <a:srgbClr val="5D4294"/>
          </a:solidFill>
        </a:ln>
      </xdr:spPr>
    </xdr:pic>
    <xdr:clientData/>
  </xdr:twoCellAnchor>
  <xdr:twoCellAnchor editAs="oneCell">
    <xdr:from>
      <xdr:col>16</xdr:col>
      <xdr:colOff>28182</xdr:colOff>
      <xdr:row>2</xdr:row>
      <xdr:rowOff>80445</xdr:rowOff>
    </xdr:from>
    <xdr:to>
      <xdr:col>25</xdr:col>
      <xdr:colOff>460500</xdr:colOff>
      <xdr:row>2</xdr:row>
      <xdr:rowOff>555127</xdr:rowOff>
    </xdr:to>
    <xdr:pic>
      <xdr:nvPicPr>
        <xdr:cNvPr id="55" name="Imagen 54">
          <a:hlinkClick xmlns:r="http://schemas.openxmlformats.org/officeDocument/2006/relationships" r:id="rId2"/>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090338" y="485258"/>
          <a:ext cx="460500" cy="47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1738313</xdr:colOff>
      <xdr:row>1</xdr:row>
      <xdr:rowOff>142875</xdr:rowOff>
    </xdr:from>
    <xdr:to>
      <xdr:col>15</xdr:col>
      <xdr:colOff>890968</xdr:colOff>
      <xdr:row>3</xdr:row>
      <xdr:rowOff>74518</xdr:rowOff>
    </xdr:to>
    <xdr:grpSp>
      <xdr:nvGrpSpPr>
        <xdr:cNvPr id="20" name="Grupo 19">
          <a:extLst>
            <a:ext uri="{FF2B5EF4-FFF2-40B4-BE49-F238E27FC236}">
              <a16:creationId xmlns:a16="http://schemas.microsoft.com/office/drawing/2014/main" id="{00000000-0008-0000-0500-000014000000}"/>
            </a:ext>
          </a:extLst>
        </xdr:cNvPr>
        <xdr:cNvGrpSpPr/>
      </xdr:nvGrpSpPr>
      <xdr:grpSpPr>
        <a:xfrm>
          <a:off x="14148027" y="342446"/>
          <a:ext cx="1681616" cy="702715"/>
          <a:chOff x="17281071" y="340179"/>
          <a:chExt cx="8082344" cy="705550"/>
        </a:xfrm>
      </xdr:grpSpPr>
      <xdr:grpSp>
        <xdr:nvGrpSpPr>
          <xdr:cNvPr id="21" name="Grupo 20">
            <a:hlinkClick xmlns:r="http://schemas.openxmlformats.org/officeDocument/2006/relationships" r:id="rId4"/>
            <a:extLst>
              <a:ext uri="{FF2B5EF4-FFF2-40B4-BE49-F238E27FC236}">
                <a16:creationId xmlns:a16="http://schemas.microsoft.com/office/drawing/2014/main" id="{00000000-0008-0000-0500-000015000000}"/>
              </a:ext>
            </a:extLst>
          </xdr:cNvPr>
          <xdr:cNvGrpSpPr/>
        </xdr:nvGrpSpPr>
        <xdr:grpSpPr>
          <a:xfrm>
            <a:off x="17281071" y="435523"/>
            <a:ext cx="1347563" cy="486257"/>
            <a:chOff x="5838825" y="1343024"/>
            <a:chExt cx="1324430" cy="485775"/>
          </a:xfrm>
        </xdr:grpSpPr>
        <xdr:pic>
          <xdr:nvPicPr>
            <xdr:cNvPr id="35" name="Gráfico 34" descr="Portapapeles con relleno sólido">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chemeClr val="bg1"/>
                  </a:solidFill>
                  <a:latin typeface="Arial" panose="020B0604020202020204" pitchFamily="34" charset="0"/>
                  <a:cs typeface="Arial" panose="020B0604020202020204" pitchFamily="34" charset="0"/>
                </a:rPr>
                <a:t>PLANEADOR</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3" name="Grupo 22">
            <a:hlinkClick xmlns:r="http://schemas.openxmlformats.org/officeDocument/2006/relationships" r:id="rId7"/>
            <a:extLst>
              <a:ext uri="{FF2B5EF4-FFF2-40B4-BE49-F238E27FC236}">
                <a16:creationId xmlns:a16="http://schemas.microsoft.com/office/drawing/2014/main" id="{00000000-0008-0000-0500-000017000000}"/>
              </a:ext>
            </a:extLst>
          </xdr:cNvPr>
          <xdr:cNvGrpSpPr/>
        </xdr:nvGrpSpPr>
        <xdr:grpSpPr>
          <a:xfrm>
            <a:off x="18736515" y="425989"/>
            <a:ext cx="1504078" cy="533928"/>
            <a:chOff x="7463571" y="1409700"/>
            <a:chExt cx="1501862" cy="533398"/>
          </a:xfrm>
        </xdr:grpSpPr>
        <xdr:pic>
          <xdr:nvPicPr>
            <xdr:cNvPr id="33" name="Gráfico 32" descr="Onda de sonido contorno">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MATRIZ DE </a:t>
              </a:r>
            </a:p>
            <a:p>
              <a:pPr algn="l"/>
              <a:r>
                <a:rPr lang="es-CO" sz="900" b="1">
                  <a:solidFill>
                    <a:schemeClr val="bg1"/>
                  </a:solidFill>
                  <a:latin typeface="Arial" panose="020B0604020202020204" pitchFamily="34" charset="0"/>
                  <a:cs typeface="Arial" panose="020B0604020202020204" pitchFamily="34" charset="0"/>
                </a:rPr>
                <a:t>INDICADORES</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4" name="Grupo 23">
            <a:hlinkClick xmlns:r="http://schemas.openxmlformats.org/officeDocument/2006/relationships" r:id="rId10"/>
            <a:extLst>
              <a:ext uri="{FF2B5EF4-FFF2-40B4-BE49-F238E27FC236}">
                <a16:creationId xmlns:a16="http://schemas.microsoft.com/office/drawing/2014/main" id="{00000000-0008-0000-0500-000018000000}"/>
              </a:ext>
            </a:extLst>
          </xdr:cNvPr>
          <xdr:cNvGrpSpPr/>
        </xdr:nvGrpSpPr>
        <xdr:grpSpPr>
          <a:xfrm>
            <a:off x="22022650" y="340179"/>
            <a:ext cx="1596395" cy="705550"/>
            <a:chOff x="7953375" y="295275"/>
            <a:chExt cx="1568989" cy="704850"/>
          </a:xfrm>
        </xdr:grpSpPr>
        <xdr:pic>
          <xdr:nvPicPr>
            <xdr:cNvPr id="31" name="Gráfico 30" descr="Indicador con relleno sólido">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32" name="CuadroTexto 31">
              <a:extLst>
                <a:ext uri="{FF2B5EF4-FFF2-40B4-BE49-F238E27FC236}">
                  <a16:creationId xmlns:a16="http://schemas.microsoft.com/office/drawing/2014/main" id="{00000000-0008-0000-0500-000020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DASHBOARD</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5" name="Grupo 24">
            <a:hlinkClick xmlns:r="http://schemas.openxmlformats.org/officeDocument/2006/relationships" r:id="rId13"/>
            <a:extLst>
              <a:ext uri="{FF2B5EF4-FFF2-40B4-BE49-F238E27FC236}">
                <a16:creationId xmlns:a16="http://schemas.microsoft.com/office/drawing/2014/main" id="{00000000-0008-0000-0500-000019000000}"/>
              </a:ext>
            </a:extLst>
          </xdr:cNvPr>
          <xdr:cNvGrpSpPr/>
        </xdr:nvGrpSpPr>
        <xdr:grpSpPr>
          <a:xfrm>
            <a:off x="23765467" y="445058"/>
            <a:ext cx="1597948" cy="543463"/>
            <a:chOff x="11296651" y="1190625"/>
            <a:chExt cx="1570518" cy="542924"/>
          </a:xfrm>
        </xdr:grpSpPr>
        <xdr:pic>
          <xdr:nvPicPr>
            <xdr:cNvPr id="29" name="Gráfico 28" descr="Brújula con relleno sólido">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MAPA </a:t>
              </a:r>
            </a:p>
            <a:p>
              <a:pPr algn="l"/>
              <a:r>
                <a:rPr lang="es-CO" sz="900" b="1">
                  <a:solidFill>
                    <a:schemeClr val="bg1"/>
                  </a:solidFill>
                  <a:latin typeface="Arial" panose="020B0604020202020204" pitchFamily="34" charset="0"/>
                  <a:cs typeface="Arial" panose="020B0604020202020204" pitchFamily="34" charset="0"/>
                </a:rPr>
                <a:t>ESTRATÉGICO</a:t>
              </a:r>
            </a:p>
          </xdr:txBody>
        </xdr:sp>
      </xdr:grpSp>
      <xdr:grpSp>
        <xdr:nvGrpSpPr>
          <xdr:cNvPr id="26" name="Grupo 25">
            <a:hlinkClick xmlns:r="http://schemas.openxmlformats.org/officeDocument/2006/relationships" r:id="rId16"/>
            <a:extLst>
              <a:ext uri="{FF2B5EF4-FFF2-40B4-BE49-F238E27FC236}">
                <a16:creationId xmlns:a16="http://schemas.microsoft.com/office/drawing/2014/main" id="{00000000-0008-0000-0500-00001A000000}"/>
              </a:ext>
            </a:extLst>
          </xdr:cNvPr>
          <xdr:cNvGrpSpPr/>
        </xdr:nvGrpSpPr>
        <xdr:grpSpPr>
          <a:xfrm>
            <a:off x="20393623" y="454592"/>
            <a:ext cx="1428491" cy="505326"/>
            <a:chOff x="9308738" y="1438274"/>
            <a:chExt cx="1426387" cy="504825"/>
          </a:xfrm>
        </xdr:grpSpPr>
        <xdr:pic>
          <xdr:nvPicPr>
            <xdr:cNvPr id="27" name="Gráfico 26" descr="Gráfico de barras con tendencia alcista con relleno sólido">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TABLERO </a:t>
              </a:r>
            </a:p>
            <a:p>
              <a:r>
                <a:rPr lang="es-CO" sz="900" b="1">
                  <a:solidFill>
                    <a:schemeClr val="bg1"/>
                  </a:solidFill>
                  <a:latin typeface="Arial" panose="020B0604020202020204" pitchFamily="34" charset="0"/>
                  <a:cs typeface="Arial" panose="020B0604020202020204" pitchFamily="34" charset="0"/>
                </a:rPr>
                <a:t>DE COMANDO</a:t>
              </a:r>
              <a:endParaRPr lang="es-CO" sz="1200" b="1">
                <a:solidFill>
                  <a:schemeClr val="bg1"/>
                </a:solidFill>
                <a:latin typeface="Arial" panose="020B0604020202020204" pitchFamily="34" charset="0"/>
                <a:cs typeface="Arial" panose="020B0604020202020204" pitchFamily="34" charset="0"/>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163285</xdr:colOff>
      <xdr:row>1</xdr:row>
      <xdr:rowOff>13608</xdr:rowOff>
    </xdr:from>
    <xdr:to>
      <xdr:col>4</xdr:col>
      <xdr:colOff>2753788</xdr:colOff>
      <xdr:row>4</xdr:row>
      <xdr:rowOff>1</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a:alphaModFix/>
        </a:blip>
        <a:srcRect l="2635" r="2080" b="3805"/>
        <a:stretch/>
      </xdr:blipFill>
      <xdr:spPr>
        <a:xfrm>
          <a:off x="489856" y="204108"/>
          <a:ext cx="5517535" cy="993322"/>
        </a:xfrm>
        <a:prstGeom prst="rect">
          <a:avLst/>
        </a:prstGeom>
        <a:ln w="3175">
          <a:solidFill>
            <a:srgbClr val="5D4294"/>
          </a:solidFill>
        </a:ln>
      </xdr:spPr>
    </xdr:pic>
    <xdr:clientData/>
  </xdr:twoCellAnchor>
  <xdr:twoCellAnchor>
    <xdr:from>
      <xdr:col>7</xdr:col>
      <xdr:colOff>2857523</xdr:colOff>
      <xdr:row>1</xdr:row>
      <xdr:rowOff>149679</xdr:rowOff>
    </xdr:from>
    <xdr:to>
      <xdr:col>11</xdr:col>
      <xdr:colOff>970934</xdr:colOff>
      <xdr:row>3</xdr:row>
      <xdr:rowOff>134050</xdr:rowOff>
    </xdr:to>
    <xdr:grpSp>
      <xdr:nvGrpSpPr>
        <xdr:cNvPr id="22" name="Grupo 21">
          <a:extLst>
            <a:ext uri="{FF2B5EF4-FFF2-40B4-BE49-F238E27FC236}">
              <a16:creationId xmlns:a16="http://schemas.microsoft.com/office/drawing/2014/main" id="{00000000-0008-0000-0700-000016000000}"/>
            </a:ext>
          </a:extLst>
        </xdr:cNvPr>
        <xdr:cNvGrpSpPr/>
      </xdr:nvGrpSpPr>
      <xdr:grpSpPr>
        <a:xfrm>
          <a:off x="11928952" y="331108"/>
          <a:ext cx="8590911" cy="710085"/>
          <a:chOff x="17281071" y="340179"/>
          <a:chExt cx="8082344" cy="705550"/>
        </a:xfrm>
      </xdr:grpSpPr>
      <xdr:grpSp>
        <xdr:nvGrpSpPr>
          <xdr:cNvPr id="6" name="Grupo 5">
            <a:hlinkClick xmlns:r="http://schemas.openxmlformats.org/officeDocument/2006/relationships" r:id="rId2"/>
            <a:extLst>
              <a:ext uri="{FF2B5EF4-FFF2-40B4-BE49-F238E27FC236}">
                <a16:creationId xmlns:a16="http://schemas.microsoft.com/office/drawing/2014/main" id="{00000000-0008-0000-0700-000006000000}"/>
              </a:ext>
            </a:extLst>
          </xdr:cNvPr>
          <xdr:cNvGrpSpPr/>
        </xdr:nvGrpSpPr>
        <xdr:grpSpPr>
          <a:xfrm>
            <a:off x="17281071" y="435523"/>
            <a:ext cx="1347563" cy="486257"/>
            <a:chOff x="5838825" y="1343024"/>
            <a:chExt cx="1324430" cy="485775"/>
          </a:xfrm>
        </xdr:grpSpPr>
        <xdr:pic>
          <xdr:nvPicPr>
            <xdr:cNvPr id="19" name="Gráfico 18" descr="Portapapeles con relleno sólido">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4"/>
                </a:ext>
              </a:extLst>
            </a:blip>
            <a:stretch>
              <a:fillRect/>
            </a:stretch>
          </xdr:blipFill>
          <xdr:spPr>
            <a:xfrm>
              <a:off x="5838825" y="1343024"/>
              <a:ext cx="485775" cy="485775"/>
            </a:xfrm>
            <a:prstGeom prst="rect">
              <a:avLst/>
            </a:prstGeom>
          </xdr:spPr>
        </xdr:pic>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chemeClr val="bg1"/>
                  </a:solidFill>
                  <a:latin typeface="Arial" panose="020B0604020202020204" pitchFamily="34" charset="0"/>
                  <a:cs typeface="Arial" panose="020B0604020202020204" pitchFamily="34" charset="0"/>
                </a:rPr>
                <a:t>PLANEADOR</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7" name="Grupo 6">
            <a:hlinkClick xmlns:r="http://schemas.openxmlformats.org/officeDocument/2006/relationships" r:id="rId5"/>
            <a:extLst>
              <a:ext uri="{FF2B5EF4-FFF2-40B4-BE49-F238E27FC236}">
                <a16:creationId xmlns:a16="http://schemas.microsoft.com/office/drawing/2014/main" id="{00000000-0008-0000-0700-000007000000}"/>
              </a:ext>
            </a:extLst>
          </xdr:cNvPr>
          <xdr:cNvGrpSpPr/>
        </xdr:nvGrpSpPr>
        <xdr:grpSpPr>
          <a:xfrm>
            <a:off x="18736515" y="425989"/>
            <a:ext cx="1504078" cy="533928"/>
            <a:chOff x="7463571" y="1409700"/>
            <a:chExt cx="1501862" cy="533398"/>
          </a:xfrm>
        </xdr:grpSpPr>
        <xdr:pic>
          <xdr:nvPicPr>
            <xdr:cNvPr id="17" name="Gráfico 16" descr="Onda de sonido contorno">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7"/>
                </a:ext>
              </a:extLst>
            </a:blip>
            <a:stretch>
              <a:fillRect/>
            </a:stretch>
          </xdr:blipFill>
          <xdr:spPr>
            <a:xfrm>
              <a:off x="7463571" y="1409700"/>
              <a:ext cx="541915" cy="533398"/>
            </a:xfrm>
            <a:prstGeom prst="rect">
              <a:avLst/>
            </a:prstGeom>
          </xdr:spPr>
        </xdr:pic>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MATRIZ DE </a:t>
              </a:r>
            </a:p>
            <a:p>
              <a:pPr algn="l"/>
              <a:r>
                <a:rPr lang="es-CO" sz="900" b="1">
                  <a:solidFill>
                    <a:schemeClr val="bg1"/>
                  </a:solidFill>
                  <a:latin typeface="Arial" panose="020B0604020202020204" pitchFamily="34" charset="0"/>
                  <a:cs typeface="Arial" panose="020B0604020202020204" pitchFamily="34" charset="0"/>
                </a:rPr>
                <a:t>INDICADORES</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8" name="Grupo 7">
            <a:hlinkClick xmlns:r="http://schemas.openxmlformats.org/officeDocument/2006/relationships" r:id="rId8"/>
            <a:extLst>
              <a:ext uri="{FF2B5EF4-FFF2-40B4-BE49-F238E27FC236}">
                <a16:creationId xmlns:a16="http://schemas.microsoft.com/office/drawing/2014/main" id="{00000000-0008-0000-0700-000008000000}"/>
              </a:ext>
            </a:extLst>
          </xdr:cNvPr>
          <xdr:cNvGrpSpPr/>
        </xdr:nvGrpSpPr>
        <xdr:grpSpPr>
          <a:xfrm>
            <a:off x="22022650" y="340179"/>
            <a:ext cx="1596395" cy="705550"/>
            <a:chOff x="7953375" y="295275"/>
            <a:chExt cx="1568989" cy="704850"/>
          </a:xfrm>
        </xdr:grpSpPr>
        <xdr:pic>
          <xdr:nvPicPr>
            <xdr:cNvPr id="15" name="Gráfico 14" descr="Indicador con relleno sólido">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 xmlns:asvg="http://schemas.microsoft.com/office/drawing/2016/SVG/main" r:embed="rId10"/>
                </a:ext>
              </a:extLst>
            </a:blip>
            <a:stretch>
              <a:fillRect/>
            </a:stretch>
          </xdr:blipFill>
          <xdr:spPr>
            <a:xfrm>
              <a:off x="7953375" y="295275"/>
              <a:ext cx="704850" cy="704850"/>
            </a:xfrm>
            <a:prstGeom prst="rect">
              <a:avLst/>
            </a:prstGeom>
          </xdr:spPr>
        </xdr:pic>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DASHBOARD</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9" name="Grupo 8">
            <a:hlinkClick xmlns:r="http://schemas.openxmlformats.org/officeDocument/2006/relationships" r:id="rId11"/>
            <a:extLst>
              <a:ext uri="{FF2B5EF4-FFF2-40B4-BE49-F238E27FC236}">
                <a16:creationId xmlns:a16="http://schemas.microsoft.com/office/drawing/2014/main" id="{00000000-0008-0000-0700-000009000000}"/>
              </a:ext>
            </a:extLst>
          </xdr:cNvPr>
          <xdr:cNvGrpSpPr/>
        </xdr:nvGrpSpPr>
        <xdr:grpSpPr>
          <a:xfrm>
            <a:off x="23765467" y="445058"/>
            <a:ext cx="1597948" cy="543463"/>
            <a:chOff x="11296651" y="1190625"/>
            <a:chExt cx="1570518" cy="542924"/>
          </a:xfrm>
        </xdr:grpSpPr>
        <xdr:pic>
          <xdr:nvPicPr>
            <xdr:cNvPr id="13" name="Gráfico 12" descr="Brújula con relleno sólido">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13"/>
                </a:ext>
              </a:extLst>
            </a:blip>
            <a:stretch>
              <a:fillRect/>
            </a:stretch>
          </xdr:blipFill>
          <xdr:spPr>
            <a:xfrm>
              <a:off x="11296651" y="1190625"/>
              <a:ext cx="542924" cy="542924"/>
            </a:xfrm>
            <a:prstGeom prst="rect">
              <a:avLst/>
            </a:prstGeom>
          </xdr:spPr>
        </xdr:pic>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MAPA </a:t>
              </a:r>
            </a:p>
            <a:p>
              <a:pPr algn="l"/>
              <a:r>
                <a:rPr lang="es-CO" sz="900" b="1">
                  <a:solidFill>
                    <a:schemeClr val="bg1"/>
                  </a:solidFill>
                  <a:latin typeface="Arial" panose="020B0604020202020204" pitchFamily="34" charset="0"/>
                  <a:cs typeface="Arial" panose="020B0604020202020204" pitchFamily="34" charset="0"/>
                </a:rPr>
                <a:t>ESTRATÉGICO</a:t>
              </a:r>
            </a:p>
          </xdr:txBody>
        </xdr:sp>
      </xdr:grpSp>
      <xdr:grpSp>
        <xdr:nvGrpSpPr>
          <xdr:cNvPr id="10" name="Grupo 9">
            <a:hlinkClick xmlns:r="http://schemas.openxmlformats.org/officeDocument/2006/relationships" r:id="rId14"/>
            <a:extLst>
              <a:ext uri="{FF2B5EF4-FFF2-40B4-BE49-F238E27FC236}">
                <a16:creationId xmlns:a16="http://schemas.microsoft.com/office/drawing/2014/main" id="{00000000-0008-0000-0700-00000A000000}"/>
              </a:ext>
            </a:extLst>
          </xdr:cNvPr>
          <xdr:cNvGrpSpPr/>
        </xdr:nvGrpSpPr>
        <xdr:grpSpPr>
          <a:xfrm>
            <a:off x="20393623" y="454592"/>
            <a:ext cx="1428491" cy="505326"/>
            <a:chOff x="9308738" y="1438274"/>
            <a:chExt cx="1426387" cy="504825"/>
          </a:xfrm>
        </xdr:grpSpPr>
        <xdr:pic>
          <xdr:nvPicPr>
            <xdr:cNvPr id="11" name="Gráfico 10" descr="Gráfico de barras con tendencia alcista con relleno sólido">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16"/>
                </a:ext>
              </a:extLst>
            </a:blip>
            <a:stretch>
              <a:fillRect/>
            </a:stretch>
          </xdr:blipFill>
          <xdr:spPr>
            <a:xfrm>
              <a:off x="9308738" y="1438274"/>
              <a:ext cx="512886" cy="504825"/>
            </a:xfrm>
            <a:prstGeom prst="rect">
              <a:avLst/>
            </a:prstGeom>
          </xdr:spPr>
        </xdr:pic>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TABLERO </a:t>
              </a:r>
            </a:p>
            <a:p>
              <a:r>
                <a:rPr lang="es-CO" sz="900" b="1">
                  <a:solidFill>
                    <a:schemeClr val="bg1"/>
                  </a:solidFill>
                  <a:latin typeface="Arial" panose="020B0604020202020204" pitchFamily="34" charset="0"/>
                  <a:cs typeface="Arial" panose="020B0604020202020204" pitchFamily="34" charset="0"/>
                </a:rPr>
                <a:t>DE COMANDO</a:t>
              </a:r>
              <a:endParaRPr lang="es-CO" sz="1200" b="1">
                <a:solidFill>
                  <a:schemeClr val="bg1"/>
                </a:solidFill>
                <a:latin typeface="Arial" panose="020B0604020202020204" pitchFamily="34" charset="0"/>
                <a:cs typeface="Arial" panose="020B0604020202020204" pitchFamily="34" charset="0"/>
              </a:endParaRPr>
            </a:p>
          </xdr:txBody>
        </xdr:sp>
      </xdr:grpSp>
    </xdr:grpSp>
    <xdr:clientData/>
  </xdr:twoCellAnchor>
  <xdr:twoCellAnchor editAs="oneCell">
    <xdr:from>
      <xdr:col>11</xdr:col>
      <xdr:colOff>1192349</xdr:colOff>
      <xdr:row>1</xdr:row>
      <xdr:rowOff>275545</xdr:rowOff>
    </xdr:from>
    <xdr:to>
      <xdr:col>12</xdr:col>
      <xdr:colOff>154362</xdr:colOff>
      <xdr:row>3</xdr:row>
      <xdr:rowOff>27143</xdr:rowOff>
    </xdr:to>
    <xdr:pic>
      <xdr:nvPicPr>
        <xdr:cNvPr id="21" name="Imagen 20">
          <a:hlinkClick xmlns:r="http://schemas.openxmlformats.org/officeDocument/2006/relationships" r:id="rId17"/>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9861349" y="466045"/>
          <a:ext cx="462200" cy="479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31</xdr:col>
      <xdr:colOff>68309</xdr:colOff>
      <xdr:row>2</xdr:row>
      <xdr:rowOff>67236</xdr:rowOff>
    </xdr:from>
    <xdr:to>
      <xdr:col>32</xdr:col>
      <xdr:colOff>53928</xdr:colOff>
      <xdr:row>2</xdr:row>
      <xdr:rowOff>553348</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774103" y="381001"/>
          <a:ext cx="467504" cy="47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119398</xdr:colOff>
      <xdr:row>1</xdr:row>
      <xdr:rowOff>6463</xdr:rowOff>
    </xdr:from>
    <xdr:to>
      <xdr:col>5</xdr:col>
      <xdr:colOff>670145</xdr:colOff>
      <xdr:row>4</xdr:row>
      <xdr:rowOff>1507</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alphaModFix/>
        </a:blip>
        <a:srcRect l="2635" r="2080" b="3805"/>
        <a:stretch/>
      </xdr:blipFill>
      <xdr:spPr>
        <a:xfrm>
          <a:off x="238461" y="125526"/>
          <a:ext cx="5387746" cy="971356"/>
        </a:xfrm>
        <a:prstGeom prst="rect">
          <a:avLst/>
        </a:prstGeom>
        <a:ln w="3175">
          <a:solidFill>
            <a:srgbClr val="5D4294"/>
          </a:solidFill>
        </a:ln>
      </xdr:spPr>
    </xdr:pic>
    <xdr:clientData/>
  </xdr:twoCellAnchor>
  <xdr:twoCellAnchor>
    <xdr:from>
      <xdr:col>19</xdr:col>
      <xdr:colOff>833442</xdr:colOff>
      <xdr:row>1</xdr:row>
      <xdr:rowOff>166688</xdr:rowOff>
    </xdr:from>
    <xdr:to>
      <xdr:col>27</xdr:col>
      <xdr:colOff>259940</xdr:colOff>
      <xdr:row>3</xdr:row>
      <xdr:rowOff>98332</xdr:rowOff>
    </xdr:to>
    <xdr:grpSp>
      <xdr:nvGrpSpPr>
        <xdr:cNvPr id="20" name="Grupo 19">
          <a:extLst>
            <a:ext uri="{FF2B5EF4-FFF2-40B4-BE49-F238E27FC236}">
              <a16:creationId xmlns:a16="http://schemas.microsoft.com/office/drawing/2014/main" id="{00000000-0008-0000-0600-000014000000}"/>
            </a:ext>
          </a:extLst>
        </xdr:cNvPr>
        <xdr:cNvGrpSpPr/>
      </xdr:nvGrpSpPr>
      <xdr:grpSpPr>
        <a:xfrm>
          <a:off x="18359442" y="277813"/>
          <a:ext cx="9729373" cy="693644"/>
          <a:chOff x="17281071" y="340179"/>
          <a:chExt cx="8082344" cy="705550"/>
        </a:xfrm>
      </xdr:grpSpPr>
      <xdr:grpSp>
        <xdr:nvGrpSpPr>
          <xdr:cNvPr id="21" name="Grupo 20">
            <a:hlinkClick xmlns:r="http://schemas.openxmlformats.org/officeDocument/2006/relationships" r:id="rId4"/>
            <a:extLst>
              <a:ext uri="{FF2B5EF4-FFF2-40B4-BE49-F238E27FC236}">
                <a16:creationId xmlns:a16="http://schemas.microsoft.com/office/drawing/2014/main" id="{00000000-0008-0000-0600-000015000000}"/>
              </a:ext>
            </a:extLst>
          </xdr:cNvPr>
          <xdr:cNvGrpSpPr/>
        </xdr:nvGrpSpPr>
        <xdr:grpSpPr>
          <a:xfrm>
            <a:off x="17281071" y="435523"/>
            <a:ext cx="1347563" cy="486257"/>
            <a:chOff x="5838825" y="1343024"/>
            <a:chExt cx="1324430" cy="485775"/>
          </a:xfrm>
        </xdr:grpSpPr>
        <xdr:pic>
          <xdr:nvPicPr>
            <xdr:cNvPr id="34" name="Gráfico 33" descr="Portapapeles con relleno sólido">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6"/>
                </a:ext>
              </a:extLst>
            </a:blip>
            <a:stretch>
              <a:fillRect/>
            </a:stretch>
          </xdr:blipFill>
          <xdr:spPr>
            <a:xfrm>
              <a:off x="5838825" y="1343024"/>
              <a:ext cx="485775" cy="485775"/>
            </a:xfrm>
            <a:prstGeom prst="rect">
              <a:avLst/>
            </a:prstGeom>
          </xdr:spPr>
        </xdr:pic>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chemeClr val="bg1"/>
                  </a:solidFill>
                  <a:latin typeface="Arial" panose="020B0604020202020204" pitchFamily="34" charset="0"/>
                  <a:cs typeface="Arial" panose="020B0604020202020204" pitchFamily="34" charset="0"/>
                </a:rPr>
                <a:t>PLANEADOR</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2" name="Grupo 21">
            <a:hlinkClick xmlns:r="http://schemas.openxmlformats.org/officeDocument/2006/relationships" r:id="rId7"/>
            <a:extLst>
              <a:ext uri="{FF2B5EF4-FFF2-40B4-BE49-F238E27FC236}">
                <a16:creationId xmlns:a16="http://schemas.microsoft.com/office/drawing/2014/main" id="{00000000-0008-0000-0600-000016000000}"/>
              </a:ext>
            </a:extLst>
          </xdr:cNvPr>
          <xdr:cNvGrpSpPr/>
        </xdr:nvGrpSpPr>
        <xdr:grpSpPr>
          <a:xfrm>
            <a:off x="18736515" y="425989"/>
            <a:ext cx="1504078" cy="533928"/>
            <a:chOff x="7463571" y="1409700"/>
            <a:chExt cx="1501862" cy="533398"/>
          </a:xfrm>
        </xdr:grpSpPr>
        <xdr:pic>
          <xdr:nvPicPr>
            <xdr:cNvPr id="32" name="Gráfico 31" descr="Onda de sonido contorno">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7463571" y="1409700"/>
              <a:ext cx="541915" cy="533398"/>
            </a:xfrm>
            <a:prstGeom prst="rect">
              <a:avLst/>
            </a:prstGeom>
          </xdr:spPr>
        </xdr:pic>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MATRIZ DE </a:t>
              </a:r>
            </a:p>
            <a:p>
              <a:pPr algn="l"/>
              <a:r>
                <a:rPr lang="es-CO" sz="900" b="1">
                  <a:solidFill>
                    <a:schemeClr val="bg1"/>
                  </a:solidFill>
                  <a:latin typeface="Arial" panose="020B0604020202020204" pitchFamily="34" charset="0"/>
                  <a:cs typeface="Arial" panose="020B0604020202020204" pitchFamily="34" charset="0"/>
                </a:rPr>
                <a:t>INDICADORES</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3" name="Grupo 22">
            <a:hlinkClick xmlns:r="http://schemas.openxmlformats.org/officeDocument/2006/relationships" r:id="rId10"/>
            <a:extLst>
              <a:ext uri="{FF2B5EF4-FFF2-40B4-BE49-F238E27FC236}">
                <a16:creationId xmlns:a16="http://schemas.microsoft.com/office/drawing/2014/main" id="{00000000-0008-0000-0600-000017000000}"/>
              </a:ext>
            </a:extLst>
          </xdr:cNvPr>
          <xdr:cNvGrpSpPr/>
        </xdr:nvGrpSpPr>
        <xdr:grpSpPr>
          <a:xfrm>
            <a:off x="22022650" y="340179"/>
            <a:ext cx="1596395" cy="705550"/>
            <a:chOff x="7953375" y="295275"/>
            <a:chExt cx="1568989" cy="704850"/>
          </a:xfrm>
        </xdr:grpSpPr>
        <xdr:pic>
          <xdr:nvPicPr>
            <xdr:cNvPr id="30" name="Gráfico 29" descr="Indicador con relleno sólido">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953375" y="295275"/>
              <a:ext cx="704850" cy="704850"/>
            </a:xfrm>
            <a:prstGeom prst="rect">
              <a:avLst/>
            </a:prstGeom>
          </xdr:spPr>
        </xdr:pic>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DASHBOARD</a:t>
              </a:r>
              <a:endParaRPr lang="es-CO" sz="1200" b="1">
                <a:solidFill>
                  <a:schemeClr val="bg1"/>
                </a:solidFill>
                <a:latin typeface="Arial" panose="020B0604020202020204" pitchFamily="34" charset="0"/>
                <a:cs typeface="Arial" panose="020B0604020202020204" pitchFamily="34" charset="0"/>
              </a:endParaRPr>
            </a:p>
          </xdr:txBody>
        </xdr:sp>
      </xdr:grpSp>
      <xdr:grpSp>
        <xdr:nvGrpSpPr>
          <xdr:cNvPr id="24" name="Grupo 23">
            <a:hlinkClick xmlns:r="http://schemas.openxmlformats.org/officeDocument/2006/relationships" r:id="rId13"/>
            <a:extLst>
              <a:ext uri="{FF2B5EF4-FFF2-40B4-BE49-F238E27FC236}">
                <a16:creationId xmlns:a16="http://schemas.microsoft.com/office/drawing/2014/main" id="{00000000-0008-0000-0600-000018000000}"/>
              </a:ext>
            </a:extLst>
          </xdr:cNvPr>
          <xdr:cNvGrpSpPr/>
        </xdr:nvGrpSpPr>
        <xdr:grpSpPr>
          <a:xfrm>
            <a:off x="23765467" y="445058"/>
            <a:ext cx="1597948" cy="543463"/>
            <a:chOff x="11296651" y="1190625"/>
            <a:chExt cx="1570518" cy="542924"/>
          </a:xfrm>
        </xdr:grpSpPr>
        <xdr:pic>
          <xdr:nvPicPr>
            <xdr:cNvPr id="28" name="Gráfico 27" descr="Brújula con relleno sólido">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11296651" y="1190625"/>
              <a:ext cx="542924" cy="542924"/>
            </a:xfrm>
            <a:prstGeom prst="rect">
              <a:avLst/>
            </a:prstGeom>
          </xdr:spPr>
        </xdr:pic>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chemeClr val="bg1"/>
                  </a:solidFill>
                  <a:latin typeface="Arial" panose="020B0604020202020204" pitchFamily="34" charset="0"/>
                  <a:cs typeface="Arial" panose="020B0604020202020204" pitchFamily="34" charset="0"/>
                </a:rPr>
                <a:t>MAPA </a:t>
              </a:r>
            </a:p>
            <a:p>
              <a:pPr algn="l"/>
              <a:r>
                <a:rPr lang="es-CO" sz="900" b="1">
                  <a:solidFill>
                    <a:schemeClr val="bg1"/>
                  </a:solidFill>
                  <a:latin typeface="Arial" panose="020B0604020202020204" pitchFamily="34" charset="0"/>
                  <a:cs typeface="Arial" panose="020B0604020202020204" pitchFamily="34" charset="0"/>
                </a:rPr>
                <a:t>ESTRATÉGICO</a:t>
              </a:r>
            </a:p>
          </xdr:txBody>
        </xdr:sp>
      </xdr:grpSp>
      <xdr:grpSp>
        <xdr:nvGrpSpPr>
          <xdr:cNvPr id="25" name="Grupo 24">
            <a:hlinkClick xmlns:r="http://schemas.openxmlformats.org/officeDocument/2006/relationships" r:id="rId16"/>
            <a:extLst>
              <a:ext uri="{FF2B5EF4-FFF2-40B4-BE49-F238E27FC236}">
                <a16:creationId xmlns:a16="http://schemas.microsoft.com/office/drawing/2014/main" id="{00000000-0008-0000-0600-000019000000}"/>
              </a:ext>
            </a:extLst>
          </xdr:cNvPr>
          <xdr:cNvGrpSpPr/>
        </xdr:nvGrpSpPr>
        <xdr:grpSpPr>
          <a:xfrm>
            <a:off x="20393623" y="454592"/>
            <a:ext cx="1428491" cy="505326"/>
            <a:chOff x="9308738" y="1438274"/>
            <a:chExt cx="1426387" cy="504825"/>
          </a:xfrm>
        </xdr:grpSpPr>
        <xdr:pic>
          <xdr:nvPicPr>
            <xdr:cNvPr id="26" name="Gráfico 25" descr="Gráfico de barras con tendencia alcista con relleno sólido">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9308738" y="1438274"/>
              <a:ext cx="512886" cy="504825"/>
            </a:xfrm>
            <a:prstGeom prst="rect">
              <a:avLst/>
            </a:prstGeom>
          </xdr:spPr>
        </xdr:pic>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chemeClr val="bg1"/>
                  </a:solidFill>
                  <a:latin typeface="Arial" panose="020B0604020202020204" pitchFamily="34" charset="0"/>
                  <a:cs typeface="Arial" panose="020B0604020202020204" pitchFamily="34" charset="0"/>
                </a:rPr>
                <a:t>TABLERO </a:t>
              </a:r>
            </a:p>
            <a:p>
              <a:r>
                <a:rPr lang="es-CO" sz="900" b="1">
                  <a:solidFill>
                    <a:schemeClr val="bg1"/>
                  </a:solidFill>
                  <a:latin typeface="Arial" panose="020B0604020202020204" pitchFamily="34" charset="0"/>
                  <a:cs typeface="Arial" panose="020B0604020202020204" pitchFamily="34" charset="0"/>
                </a:rPr>
                <a:t>DE COMANDO</a:t>
              </a:r>
              <a:endParaRPr lang="es-CO" sz="1200" b="1">
                <a:solidFill>
                  <a:schemeClr val="bg1"/>
                </a:solidFill>
                <a:latin typeface="Arial" panose="020B0604020202020204" pitchFamily="34" charset="0"/>
                <a:cs typeface="Arial" panose="020B0604020202020204" pitchFamily="34" charset="0"/>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304800</xdr:colOff>
      <xdr:row>1</xdr:row>
      <xdr:rowOff>11905</xdr:rowOff>
    </xdr:from>
    <xdr:to>
      <xdr:col>24</xdr:col>
      <xdr:colOff>4762</xdr:colOff>
      <xdr:row>4</xdr:row>
      <xdr:rowOff>19049</xdr:rowOff>
    </xdr:to>
    <xdr:sp macro="" textlink="">
      <xdr:nvSpPr>
        <xdr:cNvPr id="22" name="Triángulo rectángulo 21">
          <a:extLst>
            <a:ext uri="{FF2B5EF4-FFF2-40B4-BE49-F238E27FC236}">
              <a16:creationId xmlns:a16="http://schemas.microsoft.com/office/drawing/2014/main" id="{00000000-0008-0000-0800-000016000000}"/>
            </a:ext>
          </a:extLst>
        </xdr:cNvPr>
        <xdr:cNvSpPr/>
      </xdr:nvSpPr>
      <xdr:spPr>
        <a:xfrm rot="10800000">
          <a:off x="4572000" y="202405"/>
          <a:ext cx="4271962" cy="1340644"/>
        </a:xfrm>
        <a:prstGeom prst="rtTriangle">
          <a:avLst/>
        </a:prstGeom>
        <a:solidFill>
          <a:srgbClr val="ECDFF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217157</xdr:colOff>
      <xdr:row>0</xdr:row>
      <xdr:rowOff>190499</xdr:rowOff>
    </xdr:from>
    <xdr:to>
      <xdr:col>24</xdr:col>
      <xdr:colOff>2378</xdr:colOff>
      <xdr:row>4</xdr:row>
      <xdr:rowOff>7143</xdr:rowOff>
    </xdr:to>
    <xdr:sp macro="" textlink="">
      <xdr:nvSpPr>
        <xdr:cNvPr id="23" name="Triángulo rectángulo 22">
          <a:extLst>
            <a:ext uri="{FF2B5EF4-FFF2-40B4-BE49-F238E27FC236}">
              <a16:creationId xmlns:a16="http://schemas.microsoft.com/office/drawing/2014/main" id="{00000000-0008-0000-0800-000017000000}"/>
            </a:ext>
          </a:extLst>
        </xdr:cNvPr>
        <xdr:cNvSpPr/>
      </xdr:nvSpPr>
      <xdr:spPr>
        <a:xfrm rot="10800000">
          <a:off x="5970257" y="190499"/>
          <a:ext cx="2871321" cy="1340644"/>
        </a:xfrm>
        <a:prstGeom prst="rtTriangle">
          <a:avLst/>
        </a:prstGeom>
        <a:solidFill>
          <a:srgbClr val="5D42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29</xdr:col>
      <xdr:colOff>341848</xdr:colOff>
      <xdr:row>1</xdr:row>
      <xdr:rowOff>79793</xdr:rowOff>
    </xdr:from>
    <xdr:to>
      <xdr:col>30</xdr:col>
      <xdr:colOff>502850</xdr:colOff>
      <xdr:row>5</xdr:row>
      <xdr:rowOff>170777</xdr:rowOff>
    </xdr:to>
    <xdr:pic>
      <xdr:nvPicPr>
        <xdr:cNvPr id="25" name="Imagen 24">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91348" y="270293"/>
          <a:ext cx="565816" cy="567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114301</xdr:colOff>
      <xdr:row>46</xdr:row>
      <xdr:rowOff>76200</xdr:rowOff>
    </xdr:from>
    <xdr:to>
      <xdr:col>20</xdr:col>
      <xdr:colOff>535782</xdr:colOff>
      <xdr:row>63</xdr:row>
      <xdr:rowOff>95250</xdr:rowOff>
    </xdr:to>
    <xdr:graphicFrame macro="">
      <xdr:nvGraphicFramePr>
        <xdr:cNvPr id="40" name="3 Gráfico">
          <a:extLst>
            <a:ext uri="{FF2B5EF4-FFF2-40B4-BE49-F238E27FC236}">
              <a16:creationId xmlns:a16="http://schemas.microsoft.com/office/drawing/2014/main" id="{00000000-0008-0000-08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140620</xdr:colOff>
      <xdr:row>7</xdr:row>
      <xdr:rowOff>102135</xdr:rowOff>
    </xdr:from>
    <xdr:to>
      <xdr:col>7</xdr:col>
      <xdr:colOff>398691</xdr:colOff>
      <xdr:row>10</xdr:row>
      <xdr:rowOff>157512</xdr:rowOff>
    </xdr:to>
    <xdr:grpSp>
      <xdr:nvGrpSpPr>
        <xdr:cNvPr id="17" name="Grupo 16">
          <a:extLst>
            <a:ext uri="{FF2B5EF4-FFF2-40B4-BE49-F238E27FC236}">
              <a16:creationId xmlns:a16="http://schemas.microsoft.com/office/drawing/2014/main" id="{00000000-0008-0000-0800-000011000000}"/>
            </a:ext>
          </a:extLst>
        </xdr:cNvPr>
        <xdr:cNvGrpSpPr/>
      </xdr:nvGrpSpPr>
      <xdr:grpSpPr>
        <a:xfrm>
          <a:off x="367406" y="882278"/>
          <a:ext cx="4231356" cy="626877"/>
          <a:chOff x="4417219" y="1154905"/>
          <a:chExt cx="3417094" cy="509587"/>
        </a:xfrm>
      </xdr:grpSpPr>
      <xdr:sp macro="" textlink="">
        <xdr:nvSpPr>
          <xdr:cNvPr id="18" name="Rectángulo 17">
            <a:extLst>
              <a:ext uri="{FF2B5EF4-FFF2-40B4-BE49-F238E27FC236}">
                <a16:creationId xmlns:a16="http://schemas.microsoft.com/office/drawing/2014/main" id="{00000000-0008-0000-0800-000012000000}"/>
              </a:ext>
            </a:extLst>
          </xdr:cNvPr>
          <xdr:cNvSpPr/>
        </xdr:nvSpPr>
        <xdr:spPr>
          <a:xfrm>
            <a:off x="4893469" y="1285874"/>
            <a:ext cx="2940844" cy="250032"/>
          </a:xfrm>
          <a:prstGeom prst="rect">
            <a:avLst/>
          </a:prstGeom>
          <a:solidFill>
            <a:srgbClr val="ECDFF5"/>
          </a:solidFill>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l"/>
            <a:r>
              <a:rPr lang="es-CO" sz="1800" b="1">
                <a:solidFill>
                  <a:sysClr val="windowText" lastClr="000000"/>
                </a:solidFill>
                <a:latin typeface="Arial" panose="020B0604020202020204" pitchFamily="34" charset="0"/>
                <a:cs typeface="Arial" panose="020B0604020202020204" pitchFamily="34" charset="0"/>
              </a:rPr>
              <a:t>FICHA DEL INDICADOR</a:t>
            </a:r>
          </a:p>
        </xdr:txBody>
      </xdr:sp>
      <xdr:sp macro="" textlink="">
        <xdr:nvSpPr>
          <xdr:cNvPr id="19" name="Anillo 23">
            <a:extLst>
              <a:ext uri="{FF2B5EF4-FFF2-40B4-BE49-F238E27FC236}">
                <a16:creationId xmlns:a16="http://schemas.microsoft.com/office/drawing/2014/main" id="{00000000-0008-0000-0800-000013000000}"/>
              </a:ext>
            </a:extLst>
          </xdr:cNvPr>
          <xdr:cNvSpPr/>
        </xdr:nvSpPr>
        <xdr:spPr>
          <a:xfrm>
            <a:off x="4417219" y="1154905"/>
            <a:ext cx="509587" cy="509587"/>
          </a:xfrm>
          <a:prstGeom prst="donut">
            <a:avLst>
              <a:gd name="adj" fmla="val 9375"/>
            </a:avLst>
          </a:prstGeom>
          <a:solidFill>
            <a:srgbClr val="5D4294"/>
          </a:solidFill>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 name="Elipse 19">
            <a:extLst>
              <a:ext uri="{FF2B5EF4-FFF2-40B4-BE49-F238E27FC236}">
                <a16:creationId xmlns:a16="http://schemas.microsoft.com/office/drawing/2014/main" id="{00000000-0008-0000-0800-000014000000}"/>
              </a:ext>
            </a:extLst>
          </xdr:cNvPr>
          <xdr:cNvSpPr/>
        </xdr:nvSpPr>
        <xdr:spPr>
          <a:xfrm>
            <a:off x="4595811" y="1321593"/>
            <a:ext cx="166689" cy="166689"/>
          </a:xfrm>
          <a:prstGeom prst="ellipse">
            <a:avLst/>
          </a:prstGeom>
          <a:solidFill>
            <a:srgbClr val="ECDFF5"/>
          </a:solidFill>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s-CO" sz="1100"/>
          </a:p>
        </xdr:txBody>
      </xdr:sp>
    </xdr:grpSp>
    <xdr:clientData/>
  </xdr:twoCellAnchor>
  <xdr:twoCellAnchor>
    <xdr:from>
      <xdr:col>21</xdr:col>
      <xdr:colOff>107156</xdr:colOff>
      <xdr:row>46</xdr:row>
      <xdr:rowOff>119063</xdr:rowOff>
    </xdr:from>
    <xdr:to>
      <xdr:col>30</xdr:col>
      <xdr:colOff>333374</xdr:colOff>
      <xdr:row>52</xdr:row>
      <xdr:rowOff>210502</xdr:rowOff>
    </xdr:to>
    <xdr:graphicFrame macro="">
      <xdr:nvGraphicFramePr>
        <xdr:cNvPr id="37" name="Gráfico 36">
          <a:extLst>
            <a:ext uri="{FF2B5EF4-FFF2-40B4-BE49-F238E27FC236}">
              <a16:creationId xmlns:a16="http://schemas.microsoft.com/office/drawing/2014/main" id="{00000000-0008-0000-0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321471</xdr:colOff>
      <xdr:row>53</xdr:row>
      <xdr:rowOff>119063</xdr:rowOff>
    </xdr:from>
    <xdr:to>
      <xdr:col>30</xdr:col>
      <xdr:colOff>261940</xdr:colOff>
      <xdr:row>63</xdr:row>
      <xdr:rowOff>202406</xdr:rowOff>
    </xdr:to>
    <xdr:graphicFrame macro="">
      <xdr:nvGraphicFramePr>
        <xdr:cNvPr id="38" name="Gráfico 37">
          <a:extLst>
            <a:ext uri="{FF2B5EF4-FFF2-40B4-BE49-F238E27FC236}">
              <a16:creationId xmlns:a16="http://schemas.microsoft.com/office/drawing/2014/main" id="{00000000-0008-0000-08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47623</xdr:colOff>
      <xdr:row>1</xdr:row>
      <xdr:rowOff>35719</xdr:rowOff>
    </xdr:from>
    <xdr:to>
      <xdr:col>8</xdr:col>
      <xdr:colOff>379299</xdr:colOff>
      <xdr:row>7</xdr:row>
      <xdr:rowOff>98809</xdr:rowOff>
    </xdr:to>
    <xdr:pic>
      <xdr:nvPicPr>
        <xdr:cNvPr id="30" name="Imagen 29">
          <a:extLst>
            <a:ext uri="{FF2B5EF4-FFF2-40B4-BE49-F238E27FC236}">
              <a16:creationId xmlns:a16="http://schemas.microsoft.com/office/drawing/2014/main" id="{00000000-0008-0000-0800-00001E000000}"/>
            </a:ext>
          </a:extLst>
        </xdr:cNvPr>
        <xdr:cNvPicPr>
          <a:picLocks noChangeAspect="1"/>
        </xdr:cNvPicPr>
      </xdr:nvPicPr>
      <xdr:blipFill rotWithShape="1">
        <a:blip xmlns:r="http://schemas.openxmlformats.org/officeDocument/2006/relationships" r:embed="rId6">
          <a:alphaModFix/>
        </a:blip>
        <a:srcRect l="2635" r="2080" b="3805"/>
        <a:stretch/>
      </xdr:blipFill>
      <xdr:spPr>
        <a:xfrm>
          <a:off x="261936" y="226219"/>
          <a:ext cx="4869658" cy="876684"/>
        </a:xfrm>
        <a:prstGeom prst="rect">
          <a:avLst/>
        </a:prstGeom>
        <a:ln w="3175">
          <a:solidFill>
            <a:srgbClr val="5D4294"/>
          </a:solidFill>
        </a:ln>
      </xdr:spPr>
    </xdr:pic>
    <xdr:clientData/>
  </xdr:twoCellAnchor>
  <xdr:twoCellAnchor>
    <xdr:from>
      <xdr:col>13</xdr:col>
      <xdr:colOff>333375</xdr:colOff>
      <xdr:row>4</xdr:row>
      <xdr:rowOff>166688</xdr:rowOff>
    </xdr:from>
    <xdr:to>
      <xdr:col>30</xdr:col>
      <xdr:colOff>283752</xdr:colOff>
      <xdr:row>8</xdr:row>
      <xdr:rowOff>110238</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8842375" y="375331"/>
          <a:ext cx="9094377" cy="705550"/>
          <a:chOff x="7655719" y="1333501"/>
          <a:chExt cx="8082346" cy="705550"/>
        </a:xfrm>
      </xdr:grpSpPr>
      <xdr:grpSp>
        <xdr:nvGrpSpPr>
          <xdr:cNvPr id="33" name="Grupo 32">
            <a:hlinkClick xmlns:r="http://schemas.openxmlformats.org/officeDocument/2006/relationships" r:id="rId7"/>
            <a:extLst>
              <a:ext uri="{FF2B5EF4-FFF2-40B4-BE49-F238E27FC236}">
                <a16:creationId xmlns:a16="http://schemas.microsoft.com/office/drawing/2014/main" id="{00000000-0008-0000-0800-000021000000}"/>
              </a:ext>
            </a:extLst>
          </xdr:cNvPr>
          <xdr:cNvGrpSpPr/>
        </xdr:nvGrpSpPr>
        <xdr:grpSpPr>
          <a:xfrm>
            <a:off x="7655719" y="1428845"/>
            <a:ext cx="1347563" cy="486257"/>
            <a:chOff x="5838825" y="1343024"/>
            <a:chExt cx="1324430" cy="485775"/>
          </a:xfrm>
        </xdr:grpSpPr>
        <xdr:pic>
          <xdr:nvPicPr>
            <xdr:cNvPr id="50" name="Gráfico 49" descr="Portapapeles con relleno sólido">
              <a:extLst>
                <a:ext uri="{FF2B5EF4-FFF2-40B4-BE49-F238E27FC236}">
                  <a16:creationId xmlns:a16="http://schemas.microsoft.com/office/drawing/2014/main" id="{00000000-0008-0000-0800-00003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5838825" y="1343024"/>
              <a:ext cx="485775" cy="485775"/>
            </a:xfrm>
            <a:prstGeom prst="rect">
              <a:avLst/>
            </a:prstGeom>
          </xdr:spPr>
        </xdr:pic>
        <xdr:sp macro="" textlink="">
          <xdr:nvSpPr>
            <xdr:cNvPr id="51" name="CuadroTexto 50">
              <a:extLst>
                <a:ext uri="{FF2B5EF4-FFF2-40B4-BE49-F238E27FC236}">
                  <a16:creationId xmlns:a16="http://schemas.microsoft.com/office/drawing/2014/main" id="{00000000-0008-0000-0800-000033000000}"/>
                </a:ext>
              </a:extLst>
            </xdr:cNvPr>
            <xdr:cNvSpPr txBox="1"/>
          </xdr:nvSpPr>
          <xdr:spPr>
            <a:xfrm>
              <a:off x="6241966" y="1495425"/>
              <a:ext cx="921289"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s-CO" sz="900" b="1">
                  <a:solidFill>
                    <a:sysClr val="windowText" lastClr="000000"/>
                  </a:solidFill>
                  <a:latin typeface="Arial" panose="020B0604020202020204" pitchFamily="34" charset="0"/>
                  <a:cs typeface="Arial" panose="020B0604020202020204" pitchFamily="34" charset="0"/>
                </a:rPr>
                <a:t>PLANEADOR</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4" name="Grupo 33">
            <a:hlinkClick xmlns:r="http://schemas.openxmlformats.org/officeDocument/2006/relationships" r:id="rId10"/>
            <a:extLst>
              <a:ext uri="{FF2B5EF4-FFF2-40B4-BE49-F238E27FC236}">
                <a16:creationId xmlns:a16="http://schemas.microsoft.com/office/drawing/2014/main" id="{00000000-0008-0000-0800-000022000000}"/>
              </a:ext>
            </a:extLst>
          </xdr:cNvPr>
          <xdr:cNvGrpSpPr/>
        </xdr:nvGrpSpPr>
        <xdr:grpSpPr>
          <a:xfrm>
            <a:off x="9111165" y="1419311"/>
            <a:ext cx="1504078" cy="533928"/>
            <a:chOff x="7463571" y="1409700"/>
            <a:chExt cx="1501862" cy="533398"/>
          </a:xfrm>
        </xdr:grpSpPr>
        <xdr:pic>
          <xdr:nvPicPr>
            <xdr:cNvPr id="48" name="Gráfico 47" descr="Onda de sonido contorno">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12"/>
                </a:ext>
              </a:extLst>
            </a:blip>
            <a:stretch>
              <a:fillRect/>
            </a:stretch>
          </xdr:blipFill>
          <xdr:spPr>
            <a:xfrm>
              <a:off x="7463571" y="1409700"/>
              <a:ext cx="541915" cy="533398"/>
            </a:xfrm>
            <a:prstGeom prst="rect">
              <a:avLst/>
            </a:prstGeom>
          </xdr:spPr>
        </xdr:pic>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7993433" y="1504949"/>
              <a:ext cx="972000"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MATRIZ DE </a:t>
              </a:r>
            </a:p>
            <a:p>
              <a:pPr algn="l"/>
              <a:r>
                <a:rPr lang="es-CO" sz="900" b="1">
                  <a:solidFill>
                    <a:sysClr val="windowText" lastClr="000000"/>
                  </a:solidFill>
                  <a:latin typeface="Arial" panose="020B0604020202020204" pitchFamily="34" charset="0"/>
                  <a:cs typeface="Arial" panose="020B0604020202020204" pitchFamily="34" charset="0"/>
                </a:rPr>
                <a:t>INDICADORES</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5" name="Grupo 34">
            <a:hlinkClick xmlns:r="http://schemas.openxmlformats.org/officeDocument/2006/relationships" r:id="rId13"/>
            <a:extLst>
              <a:ext uri="{FF2B5EF4-FFF2-40B4-BE49-F238E27FC236}">
                <a16:creationId xmlns:a16="http://schemas.microsoft.com/office/drawing/2014/main" id="{00000000-0008-0000-0800-000023000000}"/>
              </a:ext>
            </a:extLst>
          </xdr:cNvPr>
          <xdr:cNvGrpSpPr/>
        </xdr:nvGrpSpPr>
        <xdr:grpSpPr>
          <a:xfrm>
            <a:off x="12397300" y="1333501"/>
            <a:ext cx="1596395" cy="705550"/>
            <a:chOff x="7953375" y="295275"/>
            <a:chExt cx="1568989" cy="704850"/>
          </a:xfrm>
        </xdr:grpSpPr>
        <xdr:pic>
          <xdr:nvPicPr>
            <xdr:cNvPr id="46" name="Gráfico 45" descr="Indicador con relleno sólido">
              <a:extLst>
                <a:ext uri="{FF2B5EF4-FFF2-40B4-BE49-F238E27FC236}">
                  <a16:creationId xmlns:a16="http://schemas.microsoft.com/office/drawing/2014/main" id="{00000000-0008-0000-0800-00002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15"/>
                </a:ext>
              </a:extLst>
            </a:blip>
            <a:stretch>
              <a:fillRect/>
            </a:stretch>
          </xdr:blipFill>
          <xdr:spPr>
            <a:xfrm>
              <a:off x="7953375" y="295275"/>
              <a:ext cx="704850" cy="704850"/>
            </a:xfrm>
            <a:prstGeom prst="rect">
              <a:avLst/>
            </a:prstGeom>
          </xdr:spPr>
        </xdr:pic>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601075" y="571500"/>
              <a:ext cx="921289"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DASHBOARD</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nvGrpSpPr>
          <xdr:cNvPr id="39" name="Grupo 38">
            <a:hlinkClick xmlns:r="http://schemas.openxmlformats.org/officeDocument/2006/relationships" r:id="rId16"/>
            <a:extLst>
              <a:ext uri="{FF2B5EF4-FFF2-40B4-BE49-F238E27FC236}">
                <a16:creationId xmlns:a16="http://schemas.microsoft.com/office/drawing/2014/main" id="{00000000-0008-0000-0800-000027000000}"/>
              </a:ext>
            </a:extLst>
          </xdr:cNvPr>
          <xdr:cNvGrpSpPr/>
        </xdr:nvGrpSpPr>
        <xdr:grpSpPr>
          <a:xfrm>
            <a:off x="14140117" y="1438380"/>
            <a:ext cx="1597948" cy="543463"/>
            <a:chOff x="11296651" y="1190625"/>
            <a:chExt cx="1570518" cy="542924"/>
          </a:xfrm>
        </xdr:grpSpPr>
        <xdr:pic>
          <xdr:nvPicPr>
            <xdr:cNvPr id="44" name="Gráfico 43" descr="Brújula con relleno sólido">
              <a:extLst>
                <a:ext uri="{FF2B5EF4-FFF2-40B4-BE49-F238E27FC236}">
                  <a16:creationId xmlns:a16="http://schemas.microsoft.com/office/drawing/2014/main" id="{00000000-0008-0000-08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 xmlns:asvg="http://schemas.microsoft.com/office/drawing/2016/SVG/main" r:embed="rId18"/>
                </a:ext>
              </a:extLst>
            </a:blip>
            <a:stretch>
              <a:fillRect/>
            </a:stretch>
          </xdr:blipFill>
          <xdr:spPr>
            <a:xfrm>
              <a:off x="11296651" y="1190625"/>
              <a:ext cx="542924" cy="542924"/>
            </a:xfrm>
            <a:prstGeom prst="rect">
              <a:avLst/>
            </a:prstGeom>
          </xdr:spPr>
        </xdr:pic>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11839576" y="1285875"/>
              <a:ext cx="1027593" cy="3714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lang="es-CO" sz="900" b="1">
                  <a:solidFill>
                    <a:sysClr val="windowText" lastClr="000000"/>
                  </a:solidFill>
                  <a:latin typeface="Arial" panose="020B0604020202020204" pitchFamily="34" charset="0"/>
                  <a:cs typeface="Arial" panose="020B0604020202020204" pitchFamily="34" charset="0"/>
                </a:rPr>
                <a:t>MAPA </a:t>
              </a:r>
            </a:p>
            <a:p>
              <a:pPr algn="l"/>
              <a:r>
                <a:rPr lang="es-CO" sz="900" b="1">
                  <a:solidFill>
                    <a:sysClr val="windowText" lastClr="000000"/>
                  </a:solidFill>
                  <a:latin typeface="Arial" panose="020B0604020202020204" pitchFamily="34" charset="0"/>
                  <a:cs typeface="Arial" panose="020B0604020202020204" pitchFamily="34" charset="0"/>
                </a:rPr>
                <a:t>ESTRATÉGICO</a:t>
              </a:r>
            </a:p>
          </xdr:txBody>
        </xdr:sp>
      </xdr:grpSp>
      <xdr:grpSp>
        <xdr:nvGrpSpPr>
          <xdr:cNvPr id="41" name="Grupo 40">
            <a:hlinkClick xmlns:r="http://schemas.openxmlformats.org/officeDocument/2006/relationships" r:id="rId19"/>
            <a:extLst>
              <a:ext uri="{FF2B5EF4-FFF2-40B4-BE49-F238E27FC236}">
                <a16:creationId xmlns:a16="http://schemas.microsoft.com/office/drawing/2014/main" id="{00000000-0008-0000-0800-000029000000}"/>
              </a:ext>
            </a:extLst>
          </xdr:cNvPr>
          <xdr:cNvGrpSpPr/>
        </xdr:nvGrpSpPr>
        <xdr:grpSpPr>
          <a:xfrm>
            <a:off x="10768270" y="1447914"/>
            <a:ext cx="1428491" cy="505326"/>
            <a:chOff x="9308738" y="1438274"/>
            <a:chExt cx="1426387" cy="504825"/>
          </a:xfrm>
        </xdr:grpSpPr>
        <xdr:pic>
          <xdr:nvPicPr>
            <xdr:cNvPr id="42" name="Gráfico 41" descr="Gráfico de barras con tendencia alcista con relleno sólido">
              <a:extLst>
                <a:ext uri="{FF2B5EF4-FFF2-40B4-BE49-F238E27FC236}">
                  <a16:creationId xmlns:a16="http://schemas.microsoft.com/office/drawing/2014/main" id="{00000000-0008-0000-0800-00002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 xmlns:asvg="http://schemas.microsoft.com/office/drawing/2016/SVG/main" r:embed="rId21"/>
                </a:ext>
              </a:extLst>
            </a:blip>
            <a:stretch>
              <a:fillRect/>
            </a:stretch>
          </xdr:blipFill>
          <xdr:spPr>
            <a:xfrm>
              <a:off x="9308738" y="1438274"/>
              <a:ext cx="512886" cy="504825"/>
            </a:xfrm>
            <a:prstGeom prst="rect">
              <a:avLst/>
            </a:prstGeom>
          </xdr:spPr>
        </xdr:pic>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9763125" y="1514475"/>
              <a:ext cx="972000"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900" b="1">
                  <a:solidFill>
                    <a:sysClr val="windowText" lastClr="000000"/>
                  </a:solidFill>
                  <a:latin typeface="Arial" panose="020B0604020202020204" pitchFamily="34" charset="0"/>
                  <a:cs typeface="Arial" panose="020B0604020202020204" pitchFamily="34" charset="0"/>
                </a:rPr>
                <a:t>TABLERO </a:t>
              </a:r>
            </a:p>
            <a:p>
              <a:r>
                <a:rPr lang="es-CO" sz="900" b="1">
                  <a:solidFill>
                    <a:sysClr val="windowText" lastClr="000000"/>
                  </a:solidFill>
                  <a:latin typeface="Arial" panose="020B0604020202020204" pitchFamily="34" charset="0"/>
                  <a:cs typeface="Arial" panose="020B0604020202020204" pitchFamily="34" charset="0"/>
                </a:rPr>
                <a:t>DE COMANDO</a:t>
              </a:r>
              <a:endParaRPr lang="es-CO" sz="1200" b="1">
                <a:solidFill>
                  <a:sysClr val="windowText" lastClr="000000"/>
                </a:solidFill>
                <a:latin typeface="Arial" panose="020B0604020202020204" pitchFamily="34" charset="0"/>
                <a:cs typeface="Arial" panose="020B0604020202020204" pitchFamily="34" charset="0"/>
              </a:endParaRPr>
            </a:p>
          </xdr:txBody>
        </xdr:sp>
      </xdr:grp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nap" refreshedDate="44761.611911111111" createdVersion="6" refreshedVersion="8" minRefreshableVersion="3" recordCount="176">
  <cacheSource type="worksheet">
    <worksheetSource name="Data_Dashboard"/>
  </cacheSource>
  <cacheFields count="5">
    <cacheField name="INDICADOR COMPUESTO" numFmtId="0">
      <sharedItems count="11">
        <s v="OB_ES_1"/>
        <s v="OB_ES_2"/>
        <s v="OB_ES_3"/>
        <s v="OB_ES_4"/>
        <s v="OB_ES_5"/>
        <s v="OB_ES_6"/>
        <s v="OB_ES_7"/>
        <s v="OB_ES_8"/>
        <s v="OB_ES_9"/>
        <s v="OB_ES_10"/>
        <s v="OB_ES_11"/>
      </sharedItems>
    </cacheField>
    <cacheField name="RESULTADO" numFmtId="9">
      <sharedItems containsMixedTypes="1" containsNumber="1" minValue="0" maxValue="1.594642857142857"/>
    </cacheField>
    <cacheField name="TRIMESTRE" numFmtId="0">
      <sharedItems count="4">
        <s v="ENE-MAR"/>
        <s v="ABR-JUN"/>
        <s v="JUL-SEPT"/>
        <s v="OCT-DIC"/>
      </sharedItems>
    </cacheField>
    <cacheField name="AÑO" numFmtId="0">
      <sharedItems containsSemiMixedTypes="0" containsString="0" containsNumber="1" containsInteger="1" minValue="2021" maxValue="2024" count="4">
        <n v="2021"/>
        <n v="2022"/>
        <n v="2023"/>
        <n v="2024"/>
      </sharedItems>
    </cacheField>
    <cacheField name="PERSPECTIVA" numFmtId="0">
      <sharedItems containsMixedTypes="1" containsNumber="1" minValue="0.84989999999999999" maxValue="0.84989999999999999" count="5">
        <s v="Ciudadanos"/>
        <s v="Procesos"/>
        <s v="Recursos"/>
        <s v="Aprendizaje"/>
        <n v="0.84989999999999999" u="1"/>
      </sharedItems>
    </cacheField>
  </cacheFields>
  <extLst>
    <ext xmlns:x14="http://schemas.microsoft.com/office/spreadsheetml/2009/9/main" uri="{725AE2AE-9491-48be-B2B4-4EB974FC3084}">
      <x14:pivotCacheDefinition pivotCacheId="143621474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
  <r>
    <x v="0"/>
    <n v="1"/>
    <x v="0"/>
    <x v="0"/>
    <x v="0"/>
  </r>
  <r>
    <x v="1"/>
    <n v="0.43108187134502929"/>
    <x v="0"/>
    <x v="0"/>
    <x v="0"/>
  </r>
  <r>
    <x v="2"/>
    <n v="1"/>
    <x v="0"/>
    <x v="0"/>
    <x v="0"/>
  </r>
  <r>
    <x v="3"/>
    <n v="0.3"/>
    <x v="0"/>
    <x v="0"/>
    <x v="0"/>
  </r>
  <r>
    <x v="4"/>
    <n v="1.594642857142857"/>
    <x v="0"/>
    <x v="0"/>
    <x v="0"/>
  </r>
  <r>
    <x v="5"/>
    <n v="0.67316666666666669"/>
    <x v="0"/>
    <x v="0"/>
    <x v="0"/>
  </r>
  <r>
    <x v="6"/>
    <n v="0.82"/>
    <x v="0"/>
    <x v="0"/>
    <x v="0"/>
  </r>
  <r>
    <x v="7"/>
    <n v="1"/>
    <x v="0"/>
    <x v="0"/>
    <x v="1"/>
  </r>
  <r>
    <x v="8"/>
    <n v="1"/>
    <x v="0"/>
    <x v="0"/>
    <x v="2"/>
  </r>
  <r>
    <x v="9"/>
    <n v="0.95899999999999996"/>
    <x v="0"/>
    <x v="0"/>
    <x v="2"/>
  </r>
  <r>
    <x v="10"/>
    <n v="1"/>
    <x v="0"/>
    <x v="0"/>
    <x v="3"/>
  </r>
  <r>
    <x v="0"/>
    <n v="0.83499999999999996"/>
    <x v="1"/>
    <x v="0"/>
    <x v="0"/>
  </r>
  <r>
    <x v="1"/>
    <n v="0.43108187134502929"/>
    <x v="1"/>
    <x v="0"/>
    <x v="0"/>
  </r>
  <r>
    <x v="2"/>
    <n v="1"/>
    <x v="1"/>
    <x v="0"/>
    <x v="0"/>
  </r>
  <r>
    <x v="3"/>
    <n v="0.6151724137931035"/>
    <x v="1"/>
    <x v="0"/>
    <x v="0"/>
  </r>
  <r>
    <x v="4"/>
    <n v="0.88371802002224698"/>
    <x v="1"/>
    <x v="0"/>
    <x v="0"/>
  </r>
  <r>
    <x v="5"/>
    <n v="0.93149999999999999"/>
    <x v="1"/>
    <x v="0"/>
    <x v="0"/>
  </r>
  <r>
    <x v="6"/>
    <n v="0.41"/>
    <x v="1"/>
    <x v="0"/>
    <x v="0"/>
  </r>
  <r>
    <x v="7"/>
    <n v="1"/>
    <x v="1"/>
    <x v="0"/>
    <x v="1"/>
  </r>
  <r>
    <x v="8"/>
    <n v="1"/>
    <x v="1"/>
    <x v="0"/>
    <x v="2"/>
  </r>
  <r>
    <x v="9"/>
    <n v="0.95395384615384615"/>
    <x v="1"/>
    <x v="0"/>
    <x v="2"/>
  </r>
  <r>
    <x v="10"/>
    <n v="1"/>
    <x v="1"/>
    <x v="0"/>
    <x v="3"/>
  </r>
  <r>
    <x v="0"/>
    <n v="1"/>
    <x v="2"/>
    <x v="0"/>
    <x v="0"/>
  </r>
  <r>
    <x v="1"/>
    <n v="0.78608187134502916"/>
    <x v="2"/>
    <x v="0"/>
    <x v="0"/>
  </r>
  <r>
    <x v="2"/>
    <n v="1"/>
    <x v="2"/>
    <x v="0"/>
    <x v="0"/>
  </r>
  <r>
    <x v="3"/>
    <n v="1.1409329769033361"/>
    <x v="2"/>
    <x v="0"/>
    <x v="0"/>
  </r>
  <r>
    <x v="4"/>
    <n v="1.028639381014276"/>
    <x v="2"/>
    <x v="0"/>
    <x v="0"/>
  </r>
  <r>
    <x v="5"/>
    <n v="1.027219512195122"/>
    <x v="2"/>
    <x v="0"/>
    <x v="0"/>
  </r>
  <r>
    <x v="6"/>
    <n v="0.41"/>
    <x v="2"/>
    <x v="0"/>
    <x v="0"/>
  </r>
  <r>
    <x v="7"/>
    <n v="1"/>
    <x v="2"/>
    <x v="0"/>
    <x v="1"/>
  </r>
  <r>
    <x v="8"/>
    <n v="1"/>
    <x v="2"/>
    <x v="0"/>
    <x v="2"/>
  </r>
  <r>
    <x v="9"/>
    <n v="1.0070961538461538"/>
    <x v="2"/>
    <x v="0"/>
    <x v="2"/>
  </r>
  <r>
    <x v="10"/>
    <n v="1"/>
    <x v="2"/>
    <x v="0"/>
    <x v="3"/>
  </r>
  <r>
    <x v="0"/>
    <n v="1"/>
    <x v="3"/>
    <x v="0"/>
    <x v="0"/>
  </r>
  <r>
    <x v="1"/>
    <n v="0.83412280701754382"/>
    <x v="3"/>
    <x v="0"/>
    <x v="0"/>
  </r>
  <r>
    <x v="2"/>
    <n v="1"/>
    <x v="3"/>
    <x v="0"/>
    <x v="0"/>
  </r>
  <r>
    <x v="3"/>
    <n v="0.99969230769230777"/>
    <x v="3"/>
    <x v="0"/>
    <x v="0"/>
  </r>
  <r>
    <x v="4"/>
    <n v="0.86499999999999999"/>
    <x v="3"/>
    <x v="0"/>
    <x v="0"/>
  </r>
  <r>
    <x v="5"/>
    <n v="1.0099200000000002"/>
    <x v="3"/>
    <x v="0"/>
    <x v="0"/>
  </r>
  <r>
    <x v="6"/>
    <n v="1"/>
    <x v="3"/>
    <x v="0"/>
    <x v="0"/>
  </r>
  <r>
    <x v="7"/>
    <n v="1"/>
    <x v="3"/>
    <x v="0"/>
    <x v="1"/>
  </r>
  <r>
    <x v="8"/>
    <n v="1"/>
    <x v="3"/>
    <x v="0"/>
    <x v="2"/>
  </r>
  <r>
    <x v="9"/>
    <n v="1"/>
    <x v="3"/>
    <x v="0"/>
    <x v="2"/>
  </r>
  <r>
    <x v="10"/>
    <n v="1"/>
    <x v="3"/>
    <x v="0"/>
    <x v="3"/>
  </r>
  <r>
    <x v="0"/>
    <s v=""/>
    <x v="0"/>
    <x v="1"/>
    <x v="0"/>
  </r>
  <r>
    <x v="1"/>
    <s v=""/>
    <x v="0"/>
    <x v="1"/>
    <x v="0"/>
  </r>
  <r>
    <x v="2"/>
    <s v=""/>
    <x v="0"/>
    <x v="1"/>
    <x v="0"/>
  </r>
  <r>
    <x v="3"/>
    <s v=""/>
    <x v="0"/>
    <x v="1"/>
    <x v="0"/>
  </r>
  <r>
    <x v="4"/>
    <s v=""/>
    <x v="0"/>
    <x v="1"/>
    <x v="0"/>
  </r>
  <r>
    <x v="5"/>
    <s v=""/>
    <x v="0"/>
    <x v="1"/>
    <x v="0"/>
  </r>
  <r>
    <x v="6"/>
    <s v=""/>
    <x v="0"/>
    <x v="1"/>
    <x v="0"/>
  </r>
  <r>
    <x v="7"/>
    <s v=""/>
    <x v="0"/>
    <x v="1"/>
    <x v="1"/>
  </r>
  <r>
    <x v="8"/>
    <s v=""/>
    <x v="0"/>
    <x v="1"/>
    <x v="2"/>
  </r>
  <r>
    <x v="9"/>
    <s v=""/>
    <x v="0"/>
    <x v="1"/>
    <x v="2"/>
  </r>
  <r>
    <x v="10"/>
    <s v=""/>
    <x v="0"/>
    <x v="1"/>
    <x v="3"/>
  </r>
  <r>
    <x v="0"/>
    <s v=""/>
    <x v="1"/>
    <x v="1"/>
    <x v="0"/>
  </r>
  <r>
    <x v="1"/>
    <s v=""/>
    <x v="1"/>
    <x v="1"/>
    <x v="0"/>
  </r>
  <r>
    <x v="2"/>
    <s v=""/>
    <x v="1"/>
    <x v="1"/>
    <x v="0"/>
  </r>
  <r>
    <x v="3"/>
    <s v=""/>
    <x v="1"/>
    <x v="1"/>
    <x v="0"/>
  </r>
  <r>
    <x v="4"/>
    <s v=""/>
    <x v="1"/>
    <x v="1"/>
    <x v="0"/>
  </r>
  <r>
    <x v="5"/>
    <s v=""/>
    <x v="1"/>
    <x v="1"/>
    <x v="0"/>
  </r>
  <r>
    <x v="6"/>
    <s v=""/>
    <x v="1"/>
    <x v="1"/>
    <x v="0"/>
  </r>
  <r>
    <x v="7"/>
    <s v=""/>
    <x v="1"/>
    <x v="1"/>
    <x v="1"/>
  </r>
  <r>
    <x v="8"/>
    <s v=""/>
    <x v="1"/>
    <x v="1"/>
    <x v="2"/>
  </r>
  <r>
    <x v="9"/>
    <s v=""/>
    <x v="1"/>
    <x v="1"/>
    <x v="2"/>
  </r>
  <r>
    <x v="10"/>
    <s v=""/>
    <x v="1"/>
    <x v="1"/>
    <x v="3"/>
  </r>
  <r>
    <x v="0"/>
    <s v=""/>
    <x v="2"/>
    <x v="1"/>
    <x v="0"/>
  </r>
  <r>
    <x v="1"/>
    <s v=""/>
    <x v="2"/>
    <x v="1"/>
    <x v="0"/>
  </r>
  <r>
    <x v="2"/>
    <s v=""/>
    <x v="2"/>
    <x v="1"/>
    <x v="0"/>
  </r>
  <r>
    <x v="3"/>
    <s v=""/>
    <x v="2"/>
    <x v="1"/>
    <x v="0"/>
  </r>
  <r>
    <x v="4"/>
    <s v=""/>
    <x v="2"/>
    <x v="1"/>
    <x v="0"/>
  </r>
  <r>
    <x v="5"/>
    <s v=""/>
    <x v="2"/>
    <x v="1"/>
    <x v="0"/>
  </r>
  <r>
    <x v="6"/>
    <s v=""/>
    <x v="2"/>
    <x v="1"/>
    <x v="0"/>
  </r>
  <r>
    <x v="7"/>
    <s v=""/>
    <x v="2"/>
    <x v="1"/>
    <x v="1"/>
  </r>
  <r>
    <x v="8"/>
    <s v=""/>
    <x v="2"/>
    <x v="1"/>
    <x v="2"/>
  </r>
  <r>
    <x v="9"/>
    <s v=""/>
    <x v="2"/>
    <x v="1"/>
    <x v="2"/>
  </r>
  <r>
    <x v="10"/>
    <s v=""/>
    <x v="2"/>
    <x v="1"/>
    <x v="3"/>
  </r>
  <r>
    <x v="0"/>
    <s v=""/>
    <x v="3"/>
    <x v="1"/>
    <x v="0"/>
  </r>
  <r>
    <x v="1"/>
    <s v=""/>
    <x v="3"/>
    <x v="1"/>
    <x v="0"/>
  </r>
  <r>
    <x v="2"/>
    <s v=""/>
    <x v="3"/>
    <x v="1"/>
    <x v="0"/>
  </r>
  <r>
    <x v="3"/>
    <s v=""/>
    <x v="3"/>
    <x v="1"/>
    <x v="0"/>
  </r>
  <r>
    <x v="4"/>
    <s v=""/>
    <x v="3"/>
    <x v="1"/>
    <x v="0"/>
  </r>
  <r>
    <x v="5"/>
    <s v=""/>
    <x v="3"/>
    <x v="1"/>
    <x v="0"/>
  </r>
  <r>
    <x v="6"/>
    <s v=""/>
    <x v="3"/>
    <x v="1"/>
    <x v="0"/>
  </r>
  <r>
    <x v="7"/>
    <s v=""/>
    <x v="3"/>
    <x v="1"/>
    <x v="1"/>
  </r>
  <r>
    <x v="8"/>
    <s v=""/>
    <x v="3"/>
    <x v="1"/>
    <x v="2"/>
  </r>
  <r>
    <x v="9"/>
    <s v=""/>
    <x v="3"/>
    <x v="1"/>
    <x v="2"/>
  </r>
  <r>
    <x v="10"/>
    <s v=""/>
    <x v="3"/>
    <x v="1"/>
    <x v="3"/>
  </r>
  <r>
    <x v="0"/>
    <s v=""/>
    <x v="0"/>
    <x v="2"/>
    <x v="0"/>
  </r>
  <r>
    <x v="1"/>
    <s v=""/>
    <x v="0"/>
    <x v="2"/>
    <x v="0"/>
  </r>
  <r>
    <x v="2"/>
    <s v=""/>
    <x v="0"/>
    <x v="2"/>
    <x v="0"/>
  </r>
  <r>
    <x v="3"/>
    <s v=""/>
    <x v="0"/>
    <x v="2"/>
    <x v="0"/>
  </r>
  <r>
    <x v="4"/>
    <s v=""/>
    <x v="0"/>
    <x v="2"/>
    <x v="0"/>
  </r>
  <r>
    <x v="5"/>
    <s v=""/>
    <x v="0"/>
    <x v="2"/>
    <x v="0"/>
  </r>
  <r>
    <x v="6"/>
    <s v=""/>
    <x v="0"/>
    <x v="2"/>
    <x v="0"/>
  </r>
  <r>
    <x v="7"/>
    <s v=""/>
    <x v="0"/>
    <x v="2"/>
    <x v="1"/>
  </r>
  <r>
    <x v="8"/>
    <s v=""/>
    <x v="0"/>
    <x v="2"/>
    <x v="2"/>
  </r>
  <r>
    <x v="9"/>
    <s v=""/>
    <x v="0"/>
    <x v="2"/>
    <x v="2"/>
  </r>
  <r>
    <x v="10"/>
    <s v=""/>
    <x v="0"/>
    <x v="2"/>
    <x v="3"/>
  </r>
  <r>
    <x v="0"/>
    <s v=""/>
    <x v="1"/>
    <x v="2"/>
    <x v="0"/>
  </r>
  <r>
    <x v="1"/>
    <s v=""/>
    <x v="1"/>
    <x v="2"/>
    <x v="0"/>
  </r>
  <r>
    <x v="2"/>
    <s v=""/>
    <x v="1"/>
    <x v="2"/>
    <x v="0"/>
  </r>
  <r>
    <x v="3"/>
    <s v=""/>
    <x v="1"/>
    <x v="2"/>
    <x v="0"/>
  </r>
  <r>
    <x v="4"/>
    <s v=""/>
    <x v="1"/>
    <x v="2"/>
    <x v="0"/>
  </r>
  <r>
    <x v="5"/>
    <s v=""/>
    <x v="1"/>
    <x v="2"/>
    <x v="0"/>
  </r>
  <r>
    <x v="6"/>
    <s v=""/>
    <x v="1"/>
    <x v="2"/>
    <x v="0"/>
  </r>
  <r>
    <x v="7"/>
    <s v=""/>
    <x v="1"/>
    <x v="2"/>
    <x v="1"/>
  </r>
  <r>
    <x v="8"/>
    <s v=""/>
    <x v="1"/>
    <x v="2"/>
    <x v="2"/>
  </r>
  <r>
    <x v="9"/>
    <s v=""/>
    <x v="1"/>
    <x v="2"/>
    <x v="2"/>
  </r>
  <r>
    <x v="10"/>
    <s v=""/>
    <x v="1"/>
    <x v="2"/>
    <x v="3"/>
  </r>
  <r>
    <x v="0"/>
    <s v=""/>
    <x v="2"/>
    <x v="2"/>
    <x v="0"/>
  </r>
  <r>
    <x v="1"/>
    <s v=""/>
    <x v="2"/>
    <x v="2"/>
    <x v="0"/>
  </r>
  <r>
    <x v="2"/>
    <s v=""/>
    <x v="2"/>
    <x v="2"/>
    <x v="0"/>
  </r>
  <r>
    <x v="3"/>
    <s v=""/>
    <x v="2"/>
    <x v="2"/>
    <x v="0"/>
  </r>
  <r>
    <x v="4"/>
    <s v=""/>
    <x v="2"/>
    <x v="2"/>
    <x v="0"/>
  </r>
  <r>
    <x v="5"/>
    <s v=""/>
    <x v="2"/>
    <x v="2"/>
    <x v="0"/>
  </r>
  <r>
    <x v="6"/>
    <s v=""/>
    <x v="2"/>
    <x v="2"/>
    <x v="0"/>
  </r>
  <r>
    <x v="7"/>
    <s v=""/>
    <x v="2"/>
    <x v="2"/>
    <x v="1"/>
  </r>
  <r>
    <x v="8"/>
    <s v=""/>
    <x v="2"/>
    <x v="2"/>
    <x v="2"/>
  </r>
  <r>
    <x v="9"/>
    <s v=""/>
    <x v="2"/>
    <x v="2"/>
    <x v="2"/>
  </r>
  <r>
    <x v="10"/>
    <s v=""/>
    <x v="2"/>
    <x v="2"/>
    <x v="3"/>
  </r>
  <r>
    <x v="0"/>
    <s v=""/>
    <x v="3"/>
    <x v="2"/>
    <x v="0"/>
  </r>
  <r>
    <x v="1"/>
    <s v=""/>
    <x v="3"/>
    <x v="2"/>
    <x v="0"/>
  </r>
  <r>
    <x v="2"/>
    <s v=""/>
    <x v="3"/>
    <x v="2"/>
    <x v="0"/>
  </r>
  <r>
    <x v="3"/>
    <s v=""/>
    <x v="3"/>
    <x v="2"/>
    <x v="0"/>
  </r>
  <r>
    <x v="4"/>
    <s v=""/>
    <x v="3"/>
    <x v="2"/>
    <x v="0"/>
  </r>
  <r>
    <x v="5"/>
    <s v=""/>
    <x v="3"/>
    <x v="2"/>
    <x v="0"/>
  </r>
  <r>
    <x v="6"/>
    <s v=""/>
    <x v="3"/>
    <x v="2"/>
    <x v="0"/>
  </r>
  <r>
    <x v="7"/>
    <s v=""/>
    <x v="3"/>
    <x v="2"/>
    <x v="1"/>
  </r>
  <r>
    <x v="8"/>
    <s v=""/>
    <x v="3"/>
    <x v="2"/>
    <x v="2"/>
  </r>
  <r>
    <x v="9"/>
    <s v=""/>
    <x v="3"/>
    <x v="2"/>
    <x v="2"/>
  </r>
  <r>
    <x v="10"/>
    <s v=""/>
    <x v="3"/>
    <x v="2"/>
    <x v="3"/>
  </r>
  <r>
    <x v="0"/>
    <s v=""/>
    <x v="0"/>
    <x v="3"/>
    <x v="0"/>
  </r>
  <r>
    <x v="1"/>
    <s v=""/>
    <x v="0"/>
    <x v="3"/>
    <x v="0"/>
  </r>
  <r>
    <x v="2"/>
    <s v=""/>
    <x v="0"/>
    <x v="3"/>
    <x v="0"/>
  </r>
  <r>
    <x v="3"/>
    <s v=""/>
    <x v="0"/>
    <x v="3"/>
    <x v="0"/>
  </r>
  <r>
    <x v="4"/>
    <s v=""/>
    <x v="0"/>
    <x v="3"/>
    <x v="0"/>
  </r>
  <r>
    <x v="5"/>
    <s v=""/>
    <x v="0"/>
    <x v="3"/>
    <x v="0"/>
  </r>
  <r>
    <x v="6"/>
    <s v=""/>
    <x v="0"/>
    <x v="3"/>
    <x v="0"/>
  </r>
  <r>
    <x v="7"/>
    <s v=""/>
    <x v="0"/>
    <x v="3"/>
    <x v="1"/>
  </r>
  <r>
    <x v="8"/>
    <s v=""/>
    <x v="0"/>
    <x v="3"/>
    <x v="2"/>
  </r>
  <r>
    <x v="9"/>
    <s v=""/>
    <x v="0"/>
    <x v="3"/>
    <x v="2"/>
  </r>
  <r>
    <x v="10"/>
    <s v=""/>
    <x v="0"/>
    <x v="3"/>
    <x v="3"/>
  </r>
  <r>
    <x v="0"/>
    <s v=""/>
    <x v="1"/>
    <x v="3"/>
    <x v="0"/>
  </r>
  <r>
    <x v="1"/>
    <s v=""/>
    <x v="1"/>
    <x v="3"/>
    <x v="0"/>
  </r>
  <r>
    <x v="2"/>
    <s v=""/>
    <x v="1"/>
    <x v="3"/>
    <x v="0"/>
  </r>
  <r>
    <x v="3"/>
    <s v=""/>
    <x v="1"/>
    <x v="3"/>
    <x v="0"/>
  </r>
  <r>
    <x v="4"/>
    <s v=""/>
    <x v="1"/>
    <x v="3"/>
    <x v="0"/>
  </r>
  <r>
    <x v="5"/>
    <s v=""/>
    <x v="1"/>
    <x v="3"/>
    <x v="0"/>
  </r>
  <r>
    <x v="6"/>
    <s v=""/>
    <x v="1"/>
    <x v="3"/>
    <x v="0"/>
  </r>
  <r>
    <x v="7"/>
    <s v=""/>
    <x v="1"/>
    <x v="3"/>
    <x v="1"/>
  </r>
  <r>
    <x v="8"/>
    <s v=""/>
    <x v="1"/>
    <x v="3"/>
    <x v="2"/>
  </r>
  <r>
    <x v="9"/>
    <s v=""/>
    <x v="1"/>
    <x v="3"/>
    <x v="2"/>
  </r>
  <r>
    <x v="10"/>
    <s v=""/>
    <x v="1"/>
    <x v="3"/>
    <x v="3"/>
  </r>
  <r>
    <x v="0"/>
    <n v="0"/>
    <x v="2"/>
    <x v="3"/>
    <x v="0"/>
  </r>
  <r>
    <x v="1"/>
    <n v="0"/>
    <x v="2"/>
    <x v="3"/>
    <x v="0"/>
  </r>
  <r>
    <x v="2"/>
    <n v="0"/>
    <x v="2"/>
    <x v="3"/>
    <x v="0"/>
  </r>
  <r>
    <x v="3"/>
    <n v="0"/>
    <x v="2"/>
    <x v="3"/>
    <x v="0"/>
  </r>
  <r>
    <x v="4"/>
    <n v="0"/>
    <x v="2"/>
    <x v="3"/>
    <x v="0"/>
  </r>
  <r>
    <x v="5"/>
    <n v="0"/>
    <x v="2"/>
    <x v="3"/>
    <x v="0"/>
  </r>
  <r>
    <x v="6"/>
    <n v="0"/>
    <x v="2"/>
    <x v="3"/>
    <x v="0"/>
  </r>
  <r>
    <x v="7"/>
    <n v="0"/>
    <x v="2"/>
    <x v="3"/>
    <x v="1"/>
  </r>
  <r>
    <x v="8"/>
    <n v="0"/>
    <x v="2"/>
    <x v="3"/>
    <x v="2"/>
  </r>
  <r>
    <x v="9"/>
    <n v="0"/>
    <x v="2"/>
    <x v="3"/>
    <x v="2"/>
  </r>
  <r>
    <x v="10"/>
    <n v="0"/>
    <x v="2"/>
    <x v="3"/>
    <x v="3"/>
  </r>
  <r>
    <x v="0"/>
    <n v="0"/>
    <x v="3"/>
    <x v="3"/>
    <x v="0"/>
  </r>
  <r>
    <x v="1"/>
    <n v="0"/>
    <x v="3"/>
    <x v="3"/>
    <x v="0"/>
  </r>
  <r>
    <x v="2"/>
    <n v="0"/>
    <x v="3"/>
    <x v="3"/>
    <x v="0"/>
  </r>
  <r>
    <x v="3"/>
    <n v="0"/>
    <x v="3"/>
    <x v="3"/>
    <x v="0"/>
  </r>
  <r>
    <x v="4"/>
    <n v="0"/>
    <x v="3"/>
    <x v="3"/>
    <x v="0"/>
  </r>
  <r>
    <x v="5"/>
    <n v="0"/>
    <x v="3"/>
    <x v="3"/>
    <x v="0"/>
  </r>
  <r>
    <x v="6"/>
    <n v="0"/>
    <x v="3"/>
    <x v="3"/>
    <x v="0"/>
  </r>
  <r>
    <x v="7"/>
    <n v="0"/>
    <x v="3"/>
    <x v="3"/>
    <x v="1"/>
  </r>
  <r>
    <x v="8"/>
    <n v="0"/>
    <x v="3"/>
    <x v="3"/>
    <x v="2"/>
  </r>
  <r>
    <x v="9"/>
    <n v="0"/>
    <x v="3"/>
    <x v="3"/>
    <x v="2"/>
  </r>
  <r>
    <x v="10"/>
    <n v="0"/>
    <x v="3"/>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T3:U15" firstHeaderRow="1" firstDataRow="1" firstDataCol="1"/>
  <pivotFields count="5">
    <pivotField axis="axisRow" showAll="0">
      <items count="12">
        <item x="0"/>
        <item x="9"/>
        <item x="10"/>
        <item x="1"/>
        <item x="2"/>
        <item x="3"/>
        <item x="4"/>
        <item x="5"/>
        <item x="6"/>
        <item x="7"/>
        <item x="8"/>
        <item t="default"/>
      </items>
    </pivotField>
    <pivotField dataField="1" showAll="0"/>
    <pivotField showAll="0"/>
    <pivotField showAll="0"/>
    <pivotField showAll="0"/>
  </pivotFields>
  <rowFields count="1">
    <field x="0"/>
  </rowFields>
  <rowItems count="12">
    <i>
      <x/>
    </i>
    <i>
      <x v="1"/>
    </i>
    <i>
      <x v="2"/>
    </i>
    <i>
      <x v="3"/>
    </i>
    <i>
      <x v="4"/>
    </i>
    <i>
      <x v="5"/>
    </i>
    <i>
      <x v="6"/>
    </i>
    <i>
      <x v="7"/>
    </i>
    <i>
      <x v="8"/>
    </i>
    <i>
      <x v="9"/>
    </i>
    <i>
      <x v="10"/>
    </i>
    <i t="grand">
      <x/>
    </i>
  </rowItems>
  <colItems count="1">
    <i/>
  </colItems>
  <dataFields count="1">
    <dataField name="Average of RESULTADO" fld="1" subtotal="average" baseField="0" baseItem="0" numFmtId="9"/>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25">
  <location ref="I3:J15" firstHeaderRow="1" firstDataRow="1" firstDataCol="1"/>
  <pivotFields count="5">
    <pivotField axis="axisRow" showAll="0">
      <items count="12">
        <item x="0"/>
        <item x="1"/>
        <item x="2"/>
        <item x="3"/>
        <item x="4"/>
        <item x="5"/>
        <item x="6"/>
        <item x="7"/>
        <item x="8"/>
        <item x="9"/>
        <item x="10"/>
        <item t="default"/>
      </items>
    </pivotField>
    <pivotField dataField="1" showAll="0"/>
    <pivotField showAll="0">
      <items count="5">
        <item x="1"/>
        <item x="0"/>
        <item x="2"/>
        <item x="3"/>
        <item t="default"/>
      </items>
    </pivotField>
    <pivotField showAll="0">
      <items count="5">
        <item x="0"/>
        <item x="1"/>
        <item x="2"/>
        <item x="3"/>
        <item t="default"/>
      </items>
    </pivotField>
    <pivotField showAll="0"/>
  </pivotFields>
  <rowFields count="1">
    <field x="0"/>
  </rowFields>
  <rowItems count="12">
    <i>
      <x/>
    </i>
    <i>
      <x v="1"/>
    </i>
    <i>
      <x v="2"/>
    </i>
    <i>
      <x v="3"/>
    </i>
    <i>
      <x v="4"/>
    </i>
    <i>
      <x v="5"/>
    </i>
    <i>
      <x v="6"/>
    </i>
    <i>
      <x v="7"/>
    </i>
    <i>
      <x v="8"/>
    </i>
    <i>
      <x v="9"/>
    </i>
    <i>
      <x v="10"/>
    </i>
    <i t="grand">
      <x/>
    </i>
  </rowItems>
  <colItems count="1">
    <i/>
  </colItems>
  <dataFields count="1">
    <dataField name="Promedio de RESULTADO" fld="1" subtotal="average" baseField="0" baseItem="8" numFmtId="9"/>
  </dataFields>
  <chartFormats count="15">
    <chartFormat chart="0" format="20" series="1">
      <pivotArea type="data" outline="0" fieldPosition="0">
        <references count="1">
          <reference field="4294967294" count="1" selected="0">
            <x v="0"/>
          </reference>
        </references>
      </pivotArea>
    </chartFormat>
    <chartFormat chart="6" format="0" series="1">
      <pivotArea type="data" outline="0" fieldPosition="0">
        <references count="1">
          <reference field="4294967294" count="1" selected="0">
            <x v="0"/>
          </reference>
        </references>
      </pivotArea>
    </chartFormat>
    <chartFormat chart="10" format="53" series="1">
      <pivotArea type="data" outline="0" fieldPosition="0">
        <references count="2">
          <reference field="4294967294" count="1" selected="0">
            <x v="0"/>
          </reference>
          <reference field="0" count="1" selected="0">
            <x v="0"/>
          </reference>
        </references>
      </pivotArea>
    </chartFormat>
    <chartFormat chart="10" format="54" series="1">
      <pivotArea type="data" outline="0" fieldPosition="0">
        <references count="2">
          <reference field="4294967294" count="1" selected="0">
            <x v="0"/>
          </reference>
          <reference field="0" count="1" selected="0">
            <x v="1"/>
          </reference>
        </references>
      </pivotArea>
    </chartFormat>
    <chartFormat chart="10" format="55" series="1">
      <pivotArea type="data" outline="0" fieldPosition="0">
        <references count="2">
          <reference field="4294967294" count="1" selected="0">
            <x v="0"/>
          </reference>
          <reference field="0" count="1" selected="0">
            <x v="2"/>
          </reference>
        </references>
      </pivotArea>
    </chartFormat>
    <chartFormat chart="10" format="56" series="1">
      <pivotArea type="data" outline="0" fieldPosition="0">
        <references count="2">
          <reference field="4294967294" count="1" selected="0">
            <x v="0"/>
          </reference>
          <reference field="0" count="1" selected="0">
            <x v="3"/>
          </reference>
        </references>
      </pivotArea>
    </chartFormat>
    <chartFormat chart="10" format="57" series="1">
      <pivotArea type="data" outline="0" fieldPosition="0">
        <references count="2">
          <reference field="4294967294" count="1" selected="0">
            <x v="0"/>
          </reference>
          <reference field="0" count="1" selected="0">
            <x v="4"/>
          </reference>
        </references>
      </pivotArea>
    </chartFormat>
    <chartFormat chart="10" format="58" series="1">
      <pivotArea type="data" outline="0" fieldPosition="0">
        <references count="2">
          <reference field="4294967294" count="1" selected="0">
            <x v="0"/>
          </reference>
          <reference field="0" count="1" selected="0">
            <x v="5"/>
          </reference>
        </references>
      </pivotArea>
    </chartFormat>
    <chartFormat chart="10" format="59" series="1">
      <pivotArea type="data" outline="0" fieldPosition="0">
        <references count="2">
          <reference field="4294967294" count="1" selected="0">
            <x v="0"/>
          </reference>
          <reference field="0" count="1" selected="0">
            <x v="6"/>
          </reference>
        </references>
      </pivotArea>
    </chartFormat>
    <chartFormat chart="10" format="60" series="1">
      <pivotArea type="data" outline="0" fieldPosition="0">
        <references count="2">
          <reference field="4294967294" count="1" selected="0">
            <x v="0"/>
          </reference>
          <reference field="0" count="1" selected="0">
            <x v="7"/>
          </reference>
        </references>
      </pivotArea>
    </chartFormat>
    <chartFormat chart="10" format="61" series="1">
      <pivotArea type="data" outline="0" fieldPosition="0">
        <references count="2">
          <reference field="4294967294" count="1" selected="0">
            <x v="0"/>
          </reference>
          <reference field="0" count="1" selected="0">
            <x v="8"/>
          </reference>
        </references>
      </pivotArea>
    </chartFormat>
    <chartFormat chart="10" format="62" series="1">
      <pivotArea type="data" outline="0" fieldPosition="0">
        <references count="2">
          <reference field="4294967294" count="1" selected="0">
            <x v="0"/>
          </reference>
          <reference field="0" count="1" selected="0">
            <x v="9"/>
          </reference>
        </references>
      </pivotArea>
    </chartFormat>
    <chartFormat chart="10" format="63" series="1">
      <pivotArea type="data" outline="0" fieldPosition="0">
        <references count="2">
          <reference field="4294967294" count="1" selected="0">
            <x v="0"/>
          </reference>
          <reference field="0" count="1" selected="0">
            <x v="10"/>
          </reference>
        </references>
      </pivotArea>
    </chartFormat>
    <chartFormat chart="10" format="64" series="1">
      <pivotArea type="data" outline="0" fieldPosition="0">
        <references count="1">
          <reference field="4294967294" count="1" selected="0">
            <x v="0"/>
          </reference>
        </references>
      </pivotArea>
    </chartFormat>
    <chartFormat chart="21"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15">
  <location ref="I20:J25" firstHeaderRow="1" firstDataRow="1" firstDataCol="1"/>
  <pivotFields count="5">
    <pivotField showAll="0">
      <items count="12">
        <item x="0"/>
        <item x="9"/>
        <item x="10"/>
        <item x="1"/>
        <item x="2"/>
        <item x="3"/>
        <item x="4"/>
        <item x="5"/>
        <item x="6"/>
        <item x="7"/>
        <item x="8"/>
        <item t="default"/>
      </items>
    </pivotField>
    <pivotField dataField="1" showAll="0"/>
    <pivotField showAll="0">
      <items count="5">
        <item x="1"/>
        <item x="0"/>
        <item x="2"/>
        <item x="3"/>
        <item t="default"/>
      </items>
    </pivotField>
    <pivotField showAll="0">
      <items count="5">
        <item x="0"/>
        <item x="1"/>
        <item x="2"/>
        <item x="3"/>
        <item t="default"/>
      </items>
    </pivotField>
    <pivotField axis="axisRow" showAll="0">
      <items count="6">
        <item x="3"/>
        <item x="0"/>
        <item x="1"/>
        <item x="2"/>
        <item m="1" x="4"/>
        <item t="default"/>
      </items>
    </pivotField>
  </pivotFields>
  <rowFields count="1">
    <field x="4"/>
  </rowFields>
  <rowItems count="5">
    <i>
      <x/>
    </i>
    <i>
      <x v="1"/>
    </i>
    <i>
      <x v="2"/>
    </i>
    <i>
      <x v="3"/>
    </i>
    <i t="grand">
      <x/>
    </i>
  </rowItems>
  <colItems count="1">
    <i/>
  </colItems>
  <dataFields count="1">
    <dataField name="Average of RESULTADO" fld="1" subtotal="average" baseField="4" baseItem="0" numFmtId="9"/>
  </dataFields>
  <formats count="1">
    <format dxfId="16">
      <pivotArea outline="0" collapsedLevelsAreSubtotals="1" fieldPosition="0"/>
    </format>
  </formats>
  <chartFormats count="15">
    <chartFormat chart="5"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8" format="2">
      <pivotArea type="data" outline="0" fieldPosition="0">
        <references count="2">
          <reference field="4294967294" count="1" selected="0">
            <x v="0"/>
          </reference>
          <reference field="4" count="1" selected="0">
            <x v="0"/>
          </reference>
        </references>
      </pivotArea>
    </chartFormat>
    <chartFormat chart="8" format="3">
      <pivotArea type="data" outline="0" fieldPosition="0">
        <references count="2">
          <reference field="4294967294" count="1" selected="0">
            <x v="0"/>
          </reference>
          <reference field="4" count="1" selected="0">
            <x v="1"/>
          </reference>
        </references>
      </pivotArea>
    </chartFormat>
    <chartFormat chart="8" format="4">
      <pivotArea type="data" outline="0" fieldPosition="0">
        <references count="2">
          <reference field="4294967294" count="1" selected="0">
            <x v="0"/>
          </reference>
          <reference field="4" count="1" selected="0">
            <x v="2"/>
          </reference>
        </references>
      </pivotArea>
    </chartFormat>
    <chartFormat chart="8" format="5">
      <pivotArea type="data" outline="0" fieldPosition="0">
        <references count="2">
          <reference field="4294967294" count="1" selected="0">
            <x v="0"/>
          </reference>
          <reference field="4" count="1" selected="0">
            <x v="3"/>
          </reference>
        </references>
      </pivotArea>
    </chartFormat>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4" count="1" selected="0">
            <x v="0"/>
          </reference>
        </references>
      </pivotArea>
    </chartFormat>
    <chartFormat chart="9" format="8">
      <pivotArea type="data" outline="0" fieldPosition="0">
        <references count="2">
          <reference field="4294967294" count="1" selected="0">
            <x v="0"/>
          </reference>
          <reference field="4" count="1" selected="0">
            <x v="1"/>
          </reference>
        </references>
      </pivotArea>
    </chartFormat>
    <chartFormat chart="9" format="9">
      <pivotArea type="data" outline="0" fieldPosition="0">
        <references count="2">
          <reference field="4294967294" count="1" selected="0">
            <x v="0"/>
          </reference>
          <reference field="4" count="1" selected="0">
            <x v="2"/>
          </reference>
        </references>
      </pivotArea>
    </chartFormat>
    <chartFormat chart="9" format="10">
      <pivotArea type="data" outline="0" fieldPosition="0">
        <references count="2">
          <reference field="4294967294" count="1" selected="0">
            <x v="0"/>
          </reference>
          <reference field="4" count="1" selected="0">
            <x v="3"/>
          </reference>
        </references>
      </pivotArea>
    </chartFormat>
    <chartFormat chart="5" format="1">
      <pivotArea type="data" outline="0" fieldPosition="0">
        <references count="2">
          <reference field="4294967294" count="1" selected="0">
            <x v="0"/>
          </reference>
          <reference field="4" count="1" selected="0">
            <x v="0"/>
          </reference>
        </references>
      </pivotArea>
    </chartFormat>
    <chartFormat chart="5" format="2">
      <pivotArea type="data" outline="0" fieldPosition="0">
        <references count="2">
          <reference field="4294967294" count="1" selected="0">
            <x v="0"/>
          </reference>
          <reference field="4" count="1" selected="0">
            <x v="1"/>
          </reference>
        </references>
      </pivotArea>
    </chartFormat>
    <chartFormat chart="5" format="3">
      <pivotArea type="data" outline="0" fieldPosition="0">
        <references count="2">
          <reference field="4294967294" count="1" selected="0">
            <x v="0"/>
          </reference>
          <reference field="4" count="1" selected="0">
            <x v="2"/>
          </reference>
        </references>
      </pivotArea>
    </chartFormat>
    <chartFormat chart="5" format="4">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INDICADOR_COMPUESTO" sourceName="INDICADOR COMPUESTO">
  <pivotTables>
    <pivotTable tabId="41" name="TablaDinámica6"/>
    <pivotTable tabId="41" name="TablaDinámica1"/>
  </pivotTables>
  <data>
    <tabular pivotCacheId="1436214747">
      <items count="11">
        <i x="0" s="1"/>
        <i x="9" s="1"/>
        <i x="10" s="1"/>
        <i x="1" s="1"/>
        <i x="2" s="1"/>
        <i x="3" s="1"/>
        <i x="4" s="1"/>
        <i x="5" s="1"/>
        <i x="6" s="1"/>
        <i x="7"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TRIMESTRE" sourceName="TRIMESTRE">
  <pivotTables>
    <pivotTable tabId="41" name="TablaDinámica6"/>
    <pivotTable tabId="41" name="TablaDinámica1"/>
  </pivotTables>
  <data>
    <tabular pivotCacheId="1436214747">
      <items count="4">
        <i x="1" s="1"/>
        <i x="0" s="1"/>
        <i x="2" s="1"/>
        <i x="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AÑO" sourceName="AÑO">
  <pivotTables>
    <pivotTable tabId="41" name="TablaDinámica6"/>
    <pivotTable tabId="41" name="TablaDinámica1"/>
  </pivotTables>
  <data>
    <tabular pivotCacheId="1436214747">
      <items count="4">
        <i x="0" s="1"/>
        <i x="1" s="1"/>
        <i x="2"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NDICADOR COMPUESTO" cache="SegmentaciónDeDatos_INDICADOR_COMPUESTO" caption="INDICADOR COMPUESTO" columnCount="2" style="SlicerStyleLight5" rowHeight="241300"/>
  <slicer name="TRIMESTRE" cache="SegmentaciónDeDatos_TRIMESTRE" caption="TRIMESTRE" style="SlicerStyleLight5" rowHeight="241300"/>
  <slicer name="AÑO" cache="SegmentaciónDeDatos_AÑO" caption="AÑO" style="SlicerStyleLight5" rowHeight="241300"/>
</slicers>
</file>

<file path=xl/tables/table1.xml><?xml version="1.0" encoding="utf-8"?>
<table xmlns="http://schemas.openxmlformats.org/spreadsheetml/2006/main" id="1" name="Tabla_Planeador" displayName="Tabla_Planeador" ref="C6:J41" totalsRowShown="0" headerRowDxfId="496" headerRowBorderDxfId="495" tableBorderDxfId="494" totalsRowBorderDxfId="493">
  <tableColumns count="8">
    <tableColumn id="1" name="N°" dataDxfId="492"/>
    <tableColumn id="2" name="DESCRIPCIÓN DE LA TAREA" dataDxfId="491"/>
    <tableColumn id="3" name="PRIORIDAD" dataDxfId="490"/>
    <tableColumn id="4" name="ESTADO" dataDxfId="489"/>
    <tableColumn id="5" name="ASIGNADO A" dataDxfId="488"/>
    <tableColumn id="6" name="INICIO" dataDxfId="487"/>
    <tableColumn id="7" name="FIN" dataDxfId="486"/>
    <tableColumn id="8" name="COMENTARIOS" dataDxfId="485"/>
  </tableColumns>
  <tableStyleInfo showFirstColumn="0" showLastColumn="0" showRowStripes="1" showColumnStripes="0"/>
</table>
</file>

<file path=xl/tables/table10.xml><?xml version="1.0" encoding="utf-8"?>
<table xmlns="http://schemas.openxmlformats.org/spreadsheetml/2006/main" id="11" name="OB_ES_4" displayName="OB_ES_4" ref="H2:H6" totalsRowShown="0" headerRowDxfId="404" dataDxfId="402" headerRowBorderDxfId="403" tableBorderDxfId="401" totalsRowBorderDxfId="400">
  <tableColumns count="1">
    <tableColumn id="1" name="OB_ES_4" dataDxfId="399"/>
  </tableColumns>
  <tableStyleInfo showFirstColumn="0" showLastColumn="0" showRowStripes="1" showColumnStripes="0"/>
</table>
</file>

<file path=xl/tables/table11.xml><?xml version="1.0" encoding="utf-8"?>
<table xmlns="http://schemas.openxmlformats.org/spreadsheetml/2006/main" id="12" name="OB_ES_5" displayName="OB_ES_5" ref="I2:I6" totalsRowShown="0" headerRowDxfId="398" dataDxfId="396" headerRowBorderDxfId="397" tableBorderDxfId="395" totalsRowBorderDxfId="394">
  <tableColumns count="1">
    <tableColumn id="1" name="OB_ES_5" dataDxfId="393"/>
  </tableColumns>
  <tableStyleInfo showFirstColumn="0" showLastColumn="0" showRowStripes="1" showColumnStripes="0"/>
</table>
</file>

<file path=xl/tables/table12.xml><?xml version="1.0" encoding="utf-8"?>
<table xmlns="http://schemas.openxmlformats.org/spreadsheetml/2006/main" id="13" name="OB_ES_6" displayName="OB_ES_6" ref="J2:J8" totalsRowShown="0" headerRowDxfId="392" dataDxfId="390" headerRowBorderDxfId="391" tableBorderDxfId="389" totalsRowBorderDxfId="388">
  <tableColumns count="1">
    <tableColumn id="1" name="OB_ES_6" dataDxfId="387"/>
  </tableColumns>
  <tableStyleInfo showFirstColumn="0" showLastColumn="0" showRowStripes="1" showColumnStripes="0"/>
</table>
</file>

<file path=xl/tables/table13.xml><?xml version="1.0" encoding="utf-8"?>
<table xmlns="http://schemas.openxmlformats.org/spreadsheetml/2006/main" id="14" name="OB_ES_7" displayName="OB_ES_7" ref="K2:K4" totalsRowShown="0" headerRowDxfId="386" dataDxfId="384" headerRowBorderDxfId="385" tableBorderDxfId="383" totalsRowBorderDxfId="382">
  <tableColumns count="1">
    <tableColumn id="1" name="OB_ES_7" dataDxfId="381"/>
  </tableColumns>
  <tableStyleInfo showFirstColumn="0" showLastColumn="0" showRowStripes="1" showColumnStripes="0"/>
</table>
</file>

<file path=xl/tables/table14.xml><?xml version="1.0" encoding="utf-8"?>
<table xmlns="http://schemas.openxmlformats.org/spreadsheetml/2006/main" id="15" name="OB_ES_8" displayName="OB_ES_8" ref="L2:L4" totalsRowShown="0" headerRowDxfId="380" dataDxfId="378" headerRowBorderDxfId="379" tableBorderDxfId="377" totalsRowBorderDxfId="376">
  <tableColumns count="1">
    <tableColumn id="1" name="OB_ES_8" dataDxfId="375"/>
  </tableColumns>
  <tableStyleInfo showFirstColumn="0" showLastColumn="0" showRowStripes="1" showColumnStripes="0"/>
</table>
</file>

<file path=xl/tables/table15.xml><?xml version="1.0" encoding="utf-8"?>
<table xmlns="http://schemas.openxmlformats.org/spreadsheetml/2006/main" id="16" name="OB_ES_9" displayName="OB_ES_9" ref="M2:M4" totalsRowShown="0" headerRowDxfId="374" dataDxfId="372" headerRowBorderDxfId="373" tableBorderDxfId="371" totalsRowBorderDxfId="370">
  <tableColumns count="1">
    <tableColumn id="1" name="OB_ES_9" dataDxfId="369"/>
  </tableColumns>
  <tableStyleInfo showFirstColumn="0" showLastColumn="0" showRowStripes="1" showColumnStripes="0"/>
</table>
</file>

<file path=xl/tables/table16.xml><?xml version="1.0" encoding="utf-8"?>
<table xmlns="http://schemas.openxmlformats.org/spreadsheetml/2006/main" id="17" name="OB_ES_10" displayName="OB_ES_10" ref="N2:N4" totalsRowShown="0" headerRowDxfId="368" dataDxfId="366" headerRowBorderDxfId="367" tableBorderDxfId="365" totalsRowBorderDxfId="364">
  <tableColumns count="1">
    <tableColumn id="1" name="OB_ES_10" dataDxfId="363"/>
  </tableColumns>
  <tableStyleInfo showFirstColumn="0" showLastColumn="0" showRowStripes="1" showColumnStripes="0"/>
</table>
</file>

<file path=xl/tables/table17.xml><?xml version="1.0" encoding="utf-8"?>
<table xmlns="http://schemas.openxmlformats.org/spreadsheetml/2006/main" id="18" name="OB_ES_11" displayName="OB_ES_11" ref="O2:O4" totalsRowShown="0" headerRowDxfId="362" dataDxfId="360" headerRowBorderDxfId="361" tableBorderDxfId="359" totalsRowBorderDxfId="358">
  <tableColumns count="1">
    <tableColumn id="1" name="OB_ES_11" dataDxfId="357"/>
  </tableColumns>
  <tableStyleInfo showFirstColumn="0" showLastColumn="0" showRowStripes="1" showColumnStripes="0"/>
</table>
</file>

<file path=xl/tables/table18.xml><?xml version="1.0" encoding="utf-8"?>
<table xmlns="http://schemas.openxmlformats.org/spreadsheetml/2006/main" id="19" name="Estrategias_" displayName="Estrategias_" ref="B18:C51" totalsRowShown="0" headerRowBorderDxfId="356" tableBorderDxfId="355">
  <autoFilter ref="B18:C51"/>
  <tableColumns count="2">
    <tableColumn id="1" name="ID_ES" dataDxfId="354" dataCellStyle="Normal 2 2 2"/>
    <tableColumn id="2" name="ESTRATEGIAS" dataDxfId="353" dataCellStyle="Normal 2 2 2"/>
  </tableColumns>
  <tableStyleInfo showFirstColumn="0" showLastColumn="0" showRowStripes="1" showColumnStripes="0"/>
</table>
</file>

<file path=xl/tables/table19.xml><?xml version="1.0" encoding="utf-8"?>
<table xmlns="http://schemas.openxmlformats.org/spreadsheetml/2006/main" id="20" name="ES_1" displayName="ES_1" ref="E18:E20" totalsRowShown="0" headerRowDxfId="352" dataDxfId="350" headerRowBorderDxfId="351" tableBorderDxfId="349" totalsRowBorderDxfId="348">
  <tableColumns count="1">
    <tableColumn id="1" name="ES_1" dataDxfId="347"/>
  </tableColumns>
  <tableStyleInfo showFirstColumn="0" showLastColumn="0" showRowStripes="1" showColumnStripes="0"/>
</table>
</file>

<file path=xl/tables/table2.xml><?xml version="1.0" encoding="utf-8"?>
<table xmlns="http://schemas.openxmlformats.org/spreadsheetml/2006/main" id="6" name="Tabla_Procesos" displayName="Tabla_Procesos" ref="C6:E23" totalsRowShown="0" tableBorderDxfId="484">
  <tableColumns count="3">
    <tableColumn id="1" name="N°" dataDxfId="483"/>
    <tableColumn id="2" name="NOMBRE DEL PROCESO" dataDxfId="482"/>
    <tableColumn id="3" name="TIPO DE PROCESO" dataDxfId="481"/>
  </tableColumns>
  <tableStyleInfo showFirstColumn="0" showLastColumn="0" showRowStripes="1" showColumnStripes="0"/>
</table>
</file>

<file path=xl/tables/table20.xml><?xml version="1.0" encoding="utf-8"?>
<table xmlns="http://schemas.openxmlformats.org/spreadsheetml/2006/main" id="21" name="ES_2" displayName="ES_2" ref="F18:F21" totalsRowShown="0" headerRowDxfId="346" dataDxfId="344" headerRowBorderDxfId="345" tableBorderDxfId="343" totalsRowBorderDxfId="342">
  <tableColumns count="1">
    <tableColumn id="1" name="ES_2" dataDxfId="341"/>
  </tableColumns>
  <tableStyleInfo showFirstColumn="0" showLastColumn="0" showRowStripes="1" showColumnStripes="0"/>
</table>
</file>

<file path=xl/tables/table21.xml><?xml version="1.0" encoding="utf-8"?>
<table xmlns="http://schemas.openxmlformats.org/spreadsheetml/2006/main" id="22" name="ES_3" displayName="ES_3" ref="G18:G20" totalsRowShown="0" headerRowDxfId="340" dataDxfId="338" headerRowBorderDxfId="339" tableBorderDxfId="337" totalsRowBorderDxfId="336">
  <tableColumns count="1">
    <tableColumn id="1" name="ES_3" dataDxfId="335"/>
  </tableColumns>
  <tableStyleInfo showFirstColumn="0" showLastColumn="0" showRowStripes="1" showColumnStripes="0"/>
</table>
</file>

<file path=xl/tables/table22.xml><?xml version="1.0" encoding="utf-8"?>
<table xmlns="http://schemas.openxmlformats.org/spreadsheetml/2006/main" id="23" name="ES_4" displayName="ES_4" ref="H18:H19" totalsRowShown="0" headerRowDxfId="334" dataDxfId="332" headerRowBorderDxfId="333" tableBorderDxfId="331" totalsRowBorderDxfId="330">
  <tableColumns count="1">
    <tableColumn id="1" name="ES_4" dataDxfId="329"/>
  </tableColumns>
  <tableStyleInfo showFirstColumn="0" showLastColumn="0" showRowStripes="1" showColumnStripes="0"/>
</table>
</file>

<file path=xl/tables/table23.xml><?xml version="1.0" encoding="utf-8"?>
<table xmlns="http://schemas.openxmlformats.org/spreadsheetml/2006/main" id="24" name="ES_5" displayName="ES_5" ref="I18:I19" totalsRowShown="0" headerRowDxfId="328" dataDxfId="326" headerRowBorderDxfId="327" tableBorderDxfId="325" totalsRowBorderDxfId="324">
  <tableColumns count="1">
    <tableColumn id="1" name="ES_5" dataDxfId="323"/>
  </tableColumns>
  <tableStyleInfo showFirstColumn="0" showLastColumn="0" showRowStripes="1" showColumnStripes="0"/>
</table>
</file>

<file path=xl/tables/table24.xml><?xml version="1.0" encoding="utf-8"?>
<table xmlns="http://schemas.openxmlformats.org/spreadsheetml/2006/main" id="25" name="ES_6" displayName="ES_6" ref="J18:J19" totalsRowShown="0" headerRowDxfId="322" dataDxfId="320" headerRowBorderDxfId="321" tableBorderDxfId="319" totalsRowBorderDxfId="318">
  <tableColumns count="1">
    <tableColumn id="1" name="ES_6" dataDxfId="317"/>
  </tableColumns>
  <tableStyleInfo showFirstColumn="0" showLastColumn="0" showRowStripes="1" showColumnStripes="0"/>
</table>
</file>

<file path=xl/tables/table25.xml><?xml version="1.0" encoding="utf-8"?>
<table xmlns="http://schemas.openxmlformats.org/spreadsheetml/2006/main" id="26" name="ES_7" displayName="ES_7" ref="K18:K19" totalsRowShown="0" headerRowDxfId="316" dataDxfId="314" headerRowBorderDxfId="315" tableBorderDxfId="313" totalsRowBorderDxfId="312">
  <tableColumns count="1">
    <tableColumn id="1" name="ES_7" dataDxfId="311"/>
  </tableColumns>
  <tableStyleInfo showFirstColumn="0" showLastColumn="0" showRowStripes="1" showColumnStripes="0"/>
</table>
</file>

<file path=xl/tables/table26.xml><?xml version="1.0" encoding="utf-8"?>
<table xmlns="http://schemas.openxmlformats.org/spreadsheetml/2006/main" id="27" name="ES_8" displayName="ES_8" ref="L18:L19" totalsRowShown="0" headerRowDxfId="310" dataDxfId="308" headerRowBorderDxfId="309" tableBorderDxfId="307" totalsRowBorderDxfId="306">
  <tableColumns count="1">
    <tableColumn id="1" name="ES_8" dataDxfId="305"/>
  </tableColumns>
  <tableStyleInfo showFirstColumn="0" showLastColumn="0" showRowStripes="1" showColumnStripes="0"/>
</table>
</file>

<file path=xl/tables/table27.xml><?xml version="1.0" encoding="utf-8"?>
<table xmlns="http://schemas.openxmlformats.org/spreadsheetml/2006/main" id="28" name="ES_9" displayName="ES_9" ref="M18:M19" totalsRowShown="0" headerRowDxfId="304" dataDxfId="302" headerRowBorderDxfId="303" tableBorderDxfId="301" totalsRowBorderDxfId="300">
  <tableColumns count="1">
    <tableColumn id="1" name="ES_9" dataDxfId="299"/>
  </tableColumns>
  <tableStyleInfo showFirstColumn="0" showLastColumn="0" showRowStripes="1" showColumnStripes="0"/>
</table>
</file>

<file path=xl/tables/table28.xml><?xml version="1.0" encoding="utf-8"?>
<table xmlns="http://schemas.openxmlformats.org/spreadsheetml/2006/main" id="29" name="ES_10" displayName="ES_10" ref="N18:N21" totalsRowShown="0" headerRowDxfId="298" dataDxfId="296" headerRowBorderDxfId="297" tableBorderDxfId="295" totalsRowBorderDxfId="294">
  <tableColumns count="1">
    <tableColumn id="1" name="ES_10" dataDxfId="293"/>
  </tableColumns>
  <tableStyleInfo showFirstColumn="0" showLastColumn="0" showRowStripes="1" showColumnStripes="0"/>
</table>
</file>

<file path=xl/tables/table29.xml><?xml version="1.0" encoding="utf-8"?>
<table xmlns="http://schemas.openxmlformats.org/spreadsheetml/2006/main" id="30" name="ES_11" displayName="ES_11" ref="O18:O19" totalsRowShown="0" headerRowDxfId="292" dataDxfId="290" headerRowBorderDxfId="291" tableBorderDxfId="289" totalsRowBorderDxfId="288">
  <tableColumns count="1">
    <tableColumn id="1" name="ES_11" dataDxfId="287"/>
  </tableColumns>
  <tableStyleInfo showFirstColumn="0" showLastColumn="0" showRowStripes="1" showColumnStripes="0"/>
</table>
</file>

<file path=xl/tables/table3.xml><?xml version="1.0" encoding="utf-8"?>
<table xmlns="http://schemas.openxmlformats.org/spreadsheetml/2006/main" id="7" name="Tabla_Dependencias" displayName="Tabla_Dependencias" ref="C29:D56" totalsRowShown="0">
  <tableColumns count="2">
    <tableColumn id="1" name="N°" dataDxfId="480"/>
    <tableColumn id="2" name="NOMBRE DE LA DEPENDENCIA" dataDxfId="479"/>
  </tableColumns>
  <tableStyleInfo showFirstColumn="0" showLastColumn="0" showRowStripes="1" showColumnStripes="0"/>
</table>
</file>

<file path=xl/tables/table30.xml><?xml version="1.0" encoding="utf-8"?>
<table xmlns="http://schemas.openxmlformats.org/spreadsheetml/2006/main" id="31" name="ES_12" displayName="ES_12" ref="E24:E25" totalsRowShown="0" headerRowDxfId="286" dataDxfId="284" headerRowBorderDxfId="285" tableBorderDxfId="283" totalsRowBorderDxfId="282">
  <tableColumns count="1">
    <tableColumn id="1" name="ES_12" dataDxfId="281"/>
  </tableColumns>
  <tableStyleInfo showFirstColumn="0" showLastColumn="0" showRowStripes="1" showColumnStripes="0"/>
</table>
</file>

<file path=xl/tables/table31.xml><?xml version="1.0" encoding="utf-8"?>
<table xmlns="http://schemas.openxmlformats.org/spreadsheetml/2006/main" id="32" name="ES_13" displayName="ES_13" ref="F24:F25" totalsRowShown="0" headerRowDxfId="280" dataDxfId="278" headerRowBorderDxfId="279" tableBorderDxfId="277" totalsRowBorderDxfId="276">
  <tableColumns count="1">
    <tableColumn id="1" name="ES_13" dataDxfId="275"/>
  </tableColumns>
  <tableStyleInfo showFirstColumn="0" showLastColumn="0" showRowStripes="1" showColumnStripes="0"/>
</table>
</file>

<file path=xl/tables/table32.xml><?xml version="1.0" encoding="utf-8"?>
<table xmlns="http://schemas.openxmlformats.org/spreadsheetml/2006/main" id="33" name="ES_14" displayName="ES_14" ref="G24:G26" totalsRowShown="0" headerRowDxfId="274" dataDxfId="272" headerRowBorderDxfId="273" tableBorderDxfId="271" totalsRowBorderDxfId="270">
  <tableColumns count="1">
    <tableColumn id="1" name="ES_14" dataDxfId="269"/>
  </tableColumns>
  <tableStyleInfo showFirstColumn="0" showLastColumn="0" showRowStripes="1" showColumnStripes="0"/>
</table>
</file>

<file path=xl/tables/table33.xml><?xml version="1.0" encoding="utf-8"?>
<table xmlns="http://schemas.openxmlformats.org/spreadsheetml/2006/main" id="34" name="ES_15" displayName="ES_15" ref="H24:H25" totalsRowShown="0" headerRowDxfId="268" dataDxfId="266" headerRowBorderDxfId="267" tableBorderDxfId="265" totalsRowBorderDxfId="264">
  <tableColumns count="1">
    <tableColumn id="1" name="ES_15" dataDxfId="263"/>
  </tableColumns>
  <tableStyleInfo showFirstColumn="0" showLastColumn="0" showRowStripes="1" showColumnStripes="0"/>
</table>
</file>

<file path=xl/tables/table34.xml><?xml version="1.0" encoding="utf-8"?>
<table xmlns="http://schemas.openxmlformats.org/spreadsheetml/2006/main" id="35" name="ES_16" displayName="ES_16" ref="I24:I25" totalsRowShown="0" headerRowDxfId="262" dataDxfId="260" headerRowBorderDxfId="261" tableBorderDxfId="259" totalsRowBorderDxfId="258">
  <tableColumns count="1">
    <tableColumn id="1" name="ES_16" dataDxfId="257"/>
  </tableColumns>
  <tableStyleInfo showFirstColumn="0" showLastColumn="0" showRowStripes="1" showColumnStripes="0"/>
</table>
</file>

<file path=xl/tables/table35.xml><?xml version="1.0" encoding="utf-8"?>
<table xmlns="http://schemas.openxmlformats.org/spreadsheetml/2006/main" id="36" name="ES_17" displayName="ES_17" ref="J24:J26" totalsRowShown="0" headerRowDxfId="256" dataDxfId="254" headerRowBorderDxfId="255" tableBorderDxfId="253" totalsRowBorderDxfId="252">
  <tableColumns count="1">
    <tableColumn id="1" name="ES_17" dataDxfId="251"/>
  </tableColumns>
  <tableStyleInfo showFirstColumn="0" showLastColumn="0" showRowStripes="1" showColumnStripes="0"/>
</table>
</file>

<file path=xl/tables/table36.xml><?xml version="1.0" encoding="utf-8"?>
<table xmlns="http://schemas.openxmlformats.org/spreadsheetml/2006/main" id="37" name="ES_18" displayName="ES_18" ref="K24:K25" totalsRowShown="0" headerRowDxfId="250" dataDxfId="248" headerRowBorderDxfId="249" tableBorderDxfId="247" totalsRowBorderDxfId="246">
  <tableColumns count="1">
    <tableColumn id="1" name="ES_18" dataDxfId="245"/>
  </tableColumns>
  <tableStyleInfo showFirstColumn="0" showLastColumn="0" showRowStripes="1" showColumnStripes="0"/>
</table>
</file>

<file path=xl/tables/table37.xml><?xml version="1.0" encoding="utf-8"?>
<table xmlns="http://schemas.openxmlformats.org/spreadsheetml/2006/main" id="38" name="ES_19" displayName="ES_19" ref="L24:L25" totalsRowShown="0" headerRowDxfId="244" dataDxfId="242" headerRowBorderDxfId="243" tableBorderDxfId="241" totalsRowBorderDxfId="240">
  <tableColumns count="1">
    <tableColumn id="1" name="ES_19" dataDxfId="239"/>
  </tableColumns>
  <tableStyleInfo showFirstColumn="0" showLastColumn="0" showRowStripes="1" showColumnStripes="0"/>
</table>
</file>

<file path=xl/tables/table38.xml><?xml version="1.0" encoding="utf-8"?>
<table xmlns="http://schemas.openxmlformats.org/spreadsheetml/2006/main" id="39" name="ES_20" displayName="ES_20" ref="M24:M25" totalsRowShown="0" headerRowDxfId="238" dataDxfId="236" headerRowBorderDxfId="237" tableBorderDxfId="235" totalsRowBorderDxfId="234">
  <tableColumns count="1">
    <tableColumn id="1" name="ES_20" dataDxfId="233"/>
  </tableColumns>
  <tableStyleInfo showFirstColumn="0" showLastColumn="0" showRowStripes="1" showColumnStripes="0"/>
</table>
</file>

<file path=xl/tables/table39.xml><?xml version="1.0" encoding="utf-8"?>
<table xmlns="http://schemas.openxmlformats.org/spreadsheetml/2006/main" id="40" name="ES_21" displayName="ES_21" ref="N24:N25" totalsRowShown="0" headerRowDxfId="232" dataDxfId="230" headerRowBorderDxfId="231" tableBorderDxfId="229" totalsRowBorderDxfId="228">
  <tableColumns count="1">
    <tableColumn id="1" name="ES_21" dataDxfId="227"/>
  </tableColumns>
  <tableStyleInfo showFirstColumn="0" showLastColumn="0" showRowStripes="1" showColumnStripes="0"/>
</table>
</file>

<file path=xl/tables/table4.xml><?xml version="1.0" encoding="utf-8"?>
<table xmlns="http://schemas.openxmlformats.org/spreadsheetml/2006/main" id="53" name="Matriz_Alineación_2020_2024" displayName="Matriz_Alineación_2020_2024" ref="C6:AE55" totalsRowShown="0" headerRowDxfId="478" dataDxfId="476" headerRowBorderDxfId="477" tableBorderDxfId="475" totalsRowBorderDxfId="474">
  <autoFilter ref="C6:AE55">
    <filterColumn colId="6">
      <filters>
        <filter val="IND_20"/>
        <filter val="IND_21"/>
        <filter val="IND_23"/>
      </filters>
    </filterColumn>
  </autoFilter>
  <tableColumns count="29">
    <tableColumn id="1" name="PERSPECTIVA" dataDxfId="473"/>
    <tableColumn id="2" name="ID OBJETIVOS ESTRATÉGICOS" dataDxfId="472"/>
    <tableColumn id="3" name="OBJETIVOS ESTRATÉGICOS" dataDxfId="471">
      <calculatedColumnFormula>IF(Matriz_Alineación_2020_2024[[#This Row],[ID OBJETIVOS ESTRATÉGICOS]]=0,"",VLOOKUP(Matriz_Alineación_2020_2024[[#This Row],[ID OBJETIVOS ESTRATÉGICOS]],Objetivos_Estratégicos[],2,FALSE))</calculatedColumnFormula>
    </tableColumn>
    <tableColumn id="4" name="TEMÁTICA" dataDxfId="470"/>
    <tableColumn id="5" name="ID ESTRATÉGIA" dataDxfId="469"/>
    <tableColumn id="6" name="ESTRATEGIAS" dataDxfId="468">
      <calculatedColumnFormula>IF(Matriz_Alineación_2020_2024[[#This Row],[ID ESTRATÉGIA]]="","",VLOOKUP(Matriz_Alineación_2020_2024[[#This Row],[ID ESTRATÉGIA]],Estrategias_[],2,FALSE))</calculatedColumnFormula>
    </tableColumn>
    <tableColumn id="7" name="ID INDICADOR" dataDxfId="467"/>
    <tableColumn id="8" name="INDICADORES BASE" dataDxfId="466">
      <calculatedColumnFormula>IF(Matriz_Alineación_2020_2024[[#This Row],[ID INDICADOR]]="","",VLOOKUP(Matriz_Alineación_2020_2024[[#This Row],[ID INDICADOR]],Indicadores_[],2,FALSE))</calculatedColumnFormula>
    </tableColumn>
    <tableColumn id="9" name="METAS" dataDxfId="465">
      <calculatedColumnFormula>IF(Matriz_Alineación_2020_2024[[#This Row],[ID INDICADOR]]="","",VLOOKUP(Matriz_Alineación_2020_2024[[#This Row],[ID INDICADOR]],Indicadores_[],4,FALSE))</calculatedColumnFormula>
    </tableColumn>
    <tableColumn id="10" name="PROPÓSITO _x000a_No." dataDxfId="464"/>
    <tableColumn id="11" name="PROPOSITO" dataDxfId="463"/>
    <tableColumn id="12" name="LOGRO _x000a_No." dataDxfId="462"/>
    <tableColumn id="13" name="LOGRO DE CIUDAD" dataDxfId="461"/>
    <tableColumn id="14" name="PROGRAMA_x000a_ESTRAT. No." dataDxfId="460"/>
    <tableColumn id="15" name="PROGRAMA ESTRATÉGICO" dataDxfId="459"/>
    <tableColumn id="16" name="CÓDIGO PROGRAMA" dataDxfId="458"/>
    <tableColumn id="17" name="PROGRAMA" dataDxfId="457"/>
    <tableColumn id="18" name="CÓDIGO META PLAN" dataDxfId="456"/>
    <tableColumn id="19" name="META DE PRODUCTO METAS PDD 2020-2024" dataDxfId="455"/>
    <tableColumn id="20" name="CÓDIGO INDICADOR" dataDxfId="454"/>
    <tableColumn id="21" name="INDICADOR META PRODUCTO" dataDxfId="453"/>
    <tableColumn id="22" name="ASOCIACIÓN A POLÍTICA SECTORIAL" dataDxfId="452"/>
    <tableColumn id="23" name="ASOCIACIÓN A OBJETIVOS PES" dataDxfId="451"/>
    <tableColumn id="24" name="ASOCIACIÓN A ESTRATEGIA PES" dataDxfId="450"/>
    <tableColumn id="25" name="COD_PI" dataDxfId="449"/>
    <tableColumn id="26" name="PROYECTO DE INVERSIÓN" dataDxfId="448"/>
    <tableColumn id="27" name="META P. DE INVERSIÓN" dataDxfId="447"/>
    <tableColumn id="28" name="PROCESO DEL SGC" dataDxfId="446"/>
    <tableColumn id="29" name="DEPENDENCIA SCRD" dataDxfId="445"/>
  </tableColumns>
  <tableStyleInfo showFirstColumn="0" showLastColumn="0" showRowStripes="1" showColumnStripes="0"/>
</table>
</file>

<file path=xl/tables/table40.xml><?xml version="1.0" encoding="utf-8"?>
<table xmlns="http://schemas.openxmlformats.org/spreadsheetml/2006/main" id="41" name="ES_22" displayName="ES_22" ref="O24:O25" totalsRowShown="0" headerRowDxfId="226" dataDxfId="224" headerRowBorderDxfId="225" tableBorderDxfId="223" totalsRowBorderDxfId="222">
  <tableColumns count="1">
    <tableColumn id="1" name="ES_22" dataDxfId="221"/>
  </tableColumns>
  <tableStyleInfo showFirstColumn="0" showLastColumn="0" showRowStripes="1" showColumnStripes="0"/>
</table>
</file>

<file path=xl/tables/table41.xml><?xml version="1.0" encoding="utf-8"?>
<table xmlns="http://schemas.openxmlformats.org/spreadsheetml/2006/main" id="42" name="ES_23" displayName="ES_23" ref="E28:E29" totalsRowShown="0" headerRowDxfId="220" dataDxfId="218" headerRowBorderDxfId="219" tableBorderDxfId="217" totalsRowBorderDxfId="216">
  <tableColumns count="1">
    <tableColumn id="1" name="ES_23" dataDxfId="215"/>
  </tableColumns>
  <tableStyleInfo showFirstColumn="0" showLastColumn="0" showRowStripes="1" showColumnStripes="0"/>
</table>
</file>

<file path=xl/tables/table42.xml><?xml version="1.0" encoding="utf-8"?>
<table xmlns="http://schemas.openxmlformats.org/spreadsheetml/2006/main" id="43" name="ES_24" displayName="ES_24" ref="F28:F29" totalsRowShown="0" headerRowDxfId="214" dataDxfId="212" headerRowBorderDxfId="213" tableBorderDxfId="211" totalsRowBorderDxfId="210">
  <tableColumns count="1">
    <tableColumn id="1" name="ES_24" dataDxfId="209"/>
  </tableColumns>
  <tableStyleInfo showFirstColumn="0" showLastColumn="0" showRowStripes="1" showColumnStripes="0"/>
</table>
</file>

<file path=xl/tables/table43.xml><?xml version="1.0" encoding="utf-8"?>
<table xmlns="http://schemas.openxmlformats.org/spreadsheetml/2006/main" id="44" name="ES_25" displayName="ES_25" ref="G28:G29" totalsRowShown="0" headerRowDxfId="208" dataDxfId="206" headerRowBorderDxfId="207" tableBorderDxfId="205" totalsRowBorderDxfId="204">
  <tableColumns count="1">
    <tableColumn id="1" name="ES_25" dataDxfId="203"/>
  </tableColumns>
  <tableStyleInfo showFirstColumn="0" showLastColumn="0" showRowStripes="1" showColumnStripes="0"/>
</table>
</file>

<file path=xl/tables/table44.xml><?xml version="1.0" encoding="utf-8"?>
<table xmlns="http://schemas.openxmlformats.org/spreadsheetml/2006/main" id="45" name="ES_26" displayName="ES_26" ref="H28:H30" totalsRowShown="0" headerRowDxfId="202" dataDxfId="200" headerRowBorderDxfId="201" tableBorderDxfId="199" totalsRowBorderDxfId="198">
  <tableColumns count="1">
    <tableColumn id="1" name="ES_26" dataDxfId="197"/>
  </tableColumns>
  <tableStyleInfo showFirstColumn="0" showLastColumn="0" showRowStripes="1" showColumnStripes="0"/>
</table>
</file>

<file path=xl/tables/table45.xml><?xml version="1.0" encoding="utf-8"?>
<table xmlns="http://schemas.openxmlformats.org/spreadsheetml/2006/main" id="46" name="ES_27" displayName="ES_27" ref="I28:I31" totalsRowShown="0" headerRowDxfId="196" dataDxfId="194" headerRowBorderDxfId="195" tableBorderDxfId="193" totalsRowBorderDxfId="192">
  <tableColumns count="1">
    <tableColumn id="1" name="ES_27" dataDxfId="191"/>
  </tableColumns>
  <tableStyleInfo showFirstColumn="0" showLastColumn="0" showRowStripes="1" showColumnStripes="0"/>
</table>
</file>

<file path=xl/tables/table46.xml><?xml version="1.0" encoding="utf-8"?>
<table xmlns="http://schemas.openxmlformats.org/spreadsheetml/2006/main" id="47" name="ES_28" displayName="ES_28" ref="J28:J29" totalsRowShown="0" headerRowDxfId="190" dataDxfId="188" headerRowBorderDxfId="189" tableBorderDxfId="187" totalsRowBorderDxfId="186">
  <tableColumns count="1">
    <tableColumn id="1" name="ES_28" dataDxfId="185"/>
  </tableColumns>
  <tableStyleInfo showFirstColumn="0" showLastColumn="0" showRowStripes="1" showColumnStripes="0"/>
</table>
</file>

<file path=xl/tables/table47.xml><?xml version="1.0" encoding="utf-8"?>
<table xmlns="http://schemas.openxmlformats.org/spreadsheetml/2006/main" id="48" name="ES_29" displayName="ES_29" ref="K28:K30" totalsRowShown="0" headerRowDxfId="184" dataDxfId="182" headerRowBorderDxfId="183" tableBorderDxfId="181" totalsRowBorderDxfId="180">
  <tableColumns count="1">
    <tableColumn id="1" name="ES_29" dataDxfId="179"/>
  </tableColumns>
  <tableStyleInfo showFirstColumn="0" showLastColumn="0" showRowStripes="1" showColumnStripes="0"/>
</table>
</file>

<file path=xl/tables/table48.xml><?xml version="1.0" encoding="utf-8"?>
<table xmlns="http://schemas.openxmlformats.org/spreadsheetml/2006/main" id="49" name="ES_30" displayName="ES_30" ref="L28:L30" totalsRowShown="0" headerRowDxfId="178" dataDxfId="176" headerRowBorderDxfId="177" tableBorderDxfId="175" totalsRowBorderDxfId="174">
  <tableColumns count="1">
    <tableColumn id="1" name="ES_30" dataDxfId="173"/>
  </tableColumns>
  <tableStyleInfo showFirstColumn="0" showLastColumn="0" showRowStripes="1" showColumnStripes="0"/>
</table>
</file>

<file path=xl/tables/table49.xml><?xml version="1.0" encoding="utf-8"?>
<table xmlns="http://schemas.openxmlformats.org/spreadsheetml/2006/main" id="50" name="ES_31" displayName="ES_31" ref="M28:M33" totalsRowShown="0" headerRowDxfId="172" dataDxfId="170" headerRowBorderDxfId="171" tableBorderDxfId="169" totalsRowBorderDxfId="168">
  <tableColumns count="1">
    <tableColumn id="1" name="ES_31" dataDxfId="167"/>
  </tableColumns>
  <tableStyleInfo showFirstColumn="0" showLastColumn="0" showRowStripes="1" showColumnStripes="0"/>
</table>
</file>

<file path=xl/tables/table5.xml><?xml version="1.0" encoding="utf-8"?>
<table xmlns="http://schemas.openxmlformats.org/spreadsheetml/2006/main" id="54" name="Proyectos_Inversión" displayName="Proyectos_Inversión" ref="C6:O55" totalsRowShown="0" headerRowDxfId="444" dataDxfId="443" tableBorderDxfId="442">
  <autoFilter ref="C6:O55"/>
  <tableColumns count="13">
    <tableColumn id="1" name="PERSPECTIVAS" dataDxfId="441"/>
    <tableColumn id="2" name="ID OBJETIVOS ESTRATÉGICOS" dataDxfId="440"/>
    <tableColumn id="3" name="OBJETIVO ESTRATÉGICO" dataDxfId="439">
      <calculatedColumnFormula>IF(Proyectos_Inversión[[#This Row],[ID OBJETIVOS ESTRATÉGICOS]]=0,"",VLOOKUP(Proyectos_Inversión[[#This Row],[ID OBJETIVOS ESTRATÉGICOS]],Objetivos_Estratégicos[],2,FALSE))</calculatedColumnFormula>
    </tableColumn>
    <tableColumn id="4" name="TEMÁTICAS" dataDxfId="438"/>
    <tableColumn id="5" name="ID_ES" dataDxfId="437"/>
    <tableColumn id="6" name="ESTRATEGIAS" dataDxfId="436">
      <calculatedColumnFormula>IF(Proyectos_Inversión[[#This Row],[ID_ES]]="","",VLOOKUP(Proyectos_Inversión[[#This Row],[ID_ES]],Estrategias_[],2,FALSE))</calculatedColumnFormula>
    </tableColumn>
    <tableColumn id="7" name="COD_PI" dataDxfId="435"/>
    <tableColumn id="8" name="PROYECTOS DE INVERSIÓN" dataDxfId="434"/>
    <tableColumn id="9" name="META P. DE INVERSIÓN" dataDxfId="433"/>
    <tableColumn id="10" name="PROCESOS DEL SGC" dataDxfId="432"/>
    <tableColumn id="11" name="DEPENDENCIAS SCRD" dataDxfId="431"/>
    <tableColumn id="12" name="VALOR META" dataDxfId="430"/>
    <tableColumn id="13" name="AÑO" dataDxfId="429"/>
  </tableColumns>
  <tableStyleInfo showFirstColumn="0" showLastColumn="0" showRowStripes="1" showColumnStripes="0"/>
</table>
</file>

<file path=xl/tables/table50.xml><?xml version="1.0" encoding="utf-8"?>
<table xmlns="http://schemas.openxmlformats.org/spreadsheetml/2006/main" id="51" name="ES_32" displayName="ES_32" ref="N28:N29" totalsRowShown="0" headerRowDxfId="166" dataDxfId="164" headerRowBorderDxfId="165" tableBorderDxfId="163" totalsRowBorderDxfId="162">
  <tableColumns count="1">
    <tableColumn id="1" name="ES_32" dataDxfId="161"/>
  </tableColumns>
  <tableStyleInfo showFirstColumn="0" showLastColumn="0" showRowStripes="1" showColumnStripes="0"/>
</table>
</file>

<file path=xl/tables/table51.xml><?xml version="1.0" encoding="utf-8"?>
<table xmlns="http://schemas.openxmlformats.org/spreadsheetml/2006/main" id="52" name="ES_33" displayName="ES_33" ref="O28:O29" totalsRowShown="0" headerRowDxfId="160" dataDxfId="158" headerRowBorderDxfId="159" tableBorderDxfId="157" totalsRowBorderDxfId="156">
  <tableColumns count="1">
    <tableColumn id="1" name="ES_33" dataDxfId="155"/>
  </tableColumns>
  <tableStyleInfo showFirstColumn="0" showLastColumn="0" showRowStripes="1" showColumnStripes="0"/>
</table>
</file>

<file path=xl/tables/table52.xml><?xml version="1.0" encoding="utf-8"?>
<table xmlns="http://schemas.openxmlformats.org/spreadsheetml/2006/main" id="3" name="Indicadores_" displayName="Indicadores_" ref="B58:E108" totalsRowShown="0" tableBorderDxfId="154">
  <autoFilter ref="B58:E108"/>
  <tableColumns count="4">
    <tableColumn id="1" name="ID INDICADOR" dataDxfId="153" dataCellStyle="Normal 2 2 2"/>
    <tableColumn id="2" name="INDICADORES BASE" dataDxfId="152" dataCellStyle="Normal 2 2 2"/>
    <tableColumn id="3" name="ORIGEN DEL INDICADOR" dataDxfId="151" dataCellStyle="Normal 2 2 2"/>
    <tableColumn id="4" name="META" dataDxfId="150" dataCellStyle="Normal 2 2 2"/>
  </tableColumns>
  <tableStyleInfo showFirstColumn="0" showLastColumn="0" showRowStripes="1" showColumnStripes="0"/>
</table>
</file>

<file path=xl/tables/table53.xml><?xml version="1.0" encoding="utf-8"?>
<table xmlns="http://schemas.openxmlformats.org/spreadsheetml/2006/main" id="4" name="IND_COMP_ACUM_Dashboard" displayName="IND_COMP_ACUM_Dashboard" ref="I30:J41" totalsRowShown="0" headerRowDxfId="14" headerRowBorderDxfId="13" tableBorderDxfId="12" totalsRowBorderDxfId="11">
  <autoFilter ref="I30:J41"/>
  <tableColumns count="2">
    <tableColumn id="1" name="OBJETIVO ESTRATÉGICO" dataDxfId="10"/>
    <tableColumn id="2" name="RESULTADO" dataDxfId="9"/>
  </tableColumns>
  <tableStyleInfo showFirstColumn="0" showLastColumn="0" showRowStripes="1" showColumnStripes="0"/>
</table>
</file>

<file path=xl/tables/table54.xml><?xml version="1.0" encoding="utf-8"?>
<table xmlns="http://schemas.openxmlformats.org/spreadsheetml/2006/main" id="5" name="Data_Dashboard" displayName="Data_Dashboard" ref="B2:F178" totalsRowShown="0" headerRowDxfId="8" headerRowBorderDxfId="7" tableBorderDxfId="6" totalsRowBorderDxfId="5">
  <autoFilter ref="B2:F178"/>
  <tableColumns count="5">
    <tableColumn id="1" name="INDICADOR COMPUESTO" dataDxfId="4"/>
    <tableColumn id="2" name="RESULTADO" dataDxfId="3"/>
    <tableColumn id="3" name="TRIMESTRE" dataDxfId="2"/>
    <tableColumn id="4" name="AÑO" dataDxfId="1"/>
    <tableColumn id="5" name="PERSPECTIVA" dataDxfId="0"/>
  </tableColumns>
  <tableStyleInfo showFirstColumn="0" showLastColumn="0" showRowStripes="1" showColumnStripes="0"/>
</table>
</file>

<file path=xl/tables/table6.xml><?xml version="1.0" encoding="utf-8"?>
<table xmlns="http://schemas.openxmlformats.org/spreadsheetml/2006/main" id="2" name="Objetivos_Estratégicos" displayName="Objetivos_Estratégicos" ref="B2:C13" totalsRowShown="0" headerRowDxfId="428" headerRowBorderDxfId="427" tableBorderDxfId="426" totalsRowBorderDxfId="425">
  <autoFilter ref="B2:C13"/>
  <tableColumns count="2">
    <tableColumn id="1" name="ID_OE" dataDxfId="424" dataCellStyle="Normal 2 2 2"/>
    <tableColumn id="2" name="OBJETIVO ESTRATÉGICO" dataDxfId="423" dataCellStyle="Normal 2 2 2"/>
  </tableColumns>
  <tableStyleInfo showFirstColumn="0" showLastColumn="0" showRowStripes="1" showColumnStripes="0"/>
</table>
</file>

<file path=xl/tables/table7.xml><?xml version="1.0" encoding="utf-8"?>
<table xmlns="http://schemas.openxmlformats.org/spreadsheetml/2006/main" id="8" name="OB_ES_1" displayName="OB_ES_1" ref="E2:E4" totalsRowShown="0" headerRowDxfId="422" dataDxfId="420" headerRowBorderDxfId="421" tableBorderDxfId="419" totalsRowBorderDxfId="418">
  <tableColumns count="1">
    <tableColumn id="1" name="OB_ES_1" dataDxfId="417"/>
  </tableColumns>
  <tableStyleInfo showFirstColumn="0" showLastColumn="0" showRowStripes="1" showColumnStripes="0"/>
</table>
</file>

<file path=xl/tables/table8.xml><?xml version="1.0" encoding="utf-8"?>
<table xmlns="http://schemas.openxmlformats.org/spreadsheetml/2006/main" id="9" name="OB_ES_2" displayName="OB_ES_2" ref="F2:F5" totalsRowShown="0" headerRowDxfId="416" dataDxfId="414" headerRowBorderDxfId="415" tableBorderDxfId="413" totalsRowBorderDxfId="412">
  <tableColumns count="1">
    <tableColumn id="1" name="OB_ES_2" dataDxfId="411"/>
  </tableColumns>
  <tableStyleInfo showFirstColumn="0" showLastColumn="0" showRowStripes="1" showColumnStripes="0"/>
</table>
</file>

<file path=xl/tables/table9.xml><?xml version="1.0" encoding="utf-8"?>
<table xmlns="http://schemas.openxmlformats.org/spreadsheetml/2006/main" id="10" name="OB_ES_3" displayName="OB_ES_3" ref="G2:G6" totalsRowShown="0" headerRowDxfId="410" dataDxfId="408" headerRowBorderDxfId="409" tableBorderDxfId="407" totalsRowBorderDxfId="406">
  <tableColumns count="1">
    <tableColumn id="1" name="OB_ES_3" dataDxfId="40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109.jpeg"/><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microsoft.com/office/2007/relationships/slicer" Target="../slicers/slicer1.xml"/></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54.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3.xml"/><Relationship Id="rId5" Type="http://schemas.openxmlformats.org/officeDocument/2006/relationships/drawing" Target="../drawings/drawing23.xml"/><Relationship Id="rId4"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table" Target="../tables/table17.xml"/><Relationship Id="rId18" Type="http://schemas.openxmlformats.org/officeDocument/2006/relationships/table" Target="../tables/table22.xml"/><Relationship Id="rId26" Type="http://schemas.openxmlformats.org/officeDocument/2006/relationships/table" Target="../tables/table30.xml"/><Relationship Id="rId39" Type="http://schemas.openxmlformats.org/officeDocument/2006/relationships/table" Target="../tables/table43.xml"/><Relationship Id="rId21" Type="http://schemas.openxmlformats.org/officeDocument/2006/relationships/table" Target="../tables/table25.xml"/><Relationship Id="rId34" Type="http://schemas.openxmlformats.org/officeDocument/2006/relationships/table" Target="../tables/table38.xml"/><Relationship Id="rId42" Type="http://schemas.openxmlformats.org/officeDocument/2006/relationships/table" Target="../tables/table46.xml"/><Relationship Id="rId47" Type="http://schemas.openxmlformats.org/officeDocument/2006/relationships/table" Target="../tables/table51.xml"/><Relationship Id="rId7" Type="http://schemas.openxmlformats.org/officeDocument/2006/relationships/table" Target="../tables/table11.xml"/><Relationship Id="rId2" Type="http://schemas.openxmlformats.org/officeDocument/2006/relationships/table" Target="../tables/table6.xml"/><Relationship Id="rId16" Type="http://schemas.openxmlformats.org/officeDocument/2006/relationships/table" Target="../tables/table20.xml"/><Relationship Id="rId29" Type="http://schemas.openxmlformats.org/officeDocument/2006/relationships/table" Target="../tables/table33.xml"/><Relationship Id="rId1" Type="http://schemas.openxmlformats.org/officeDocument/2006/relationships/printerSettings" Target="../printerSettings/printerSettings9.bin"/><Relationship Id="rId6" Type="http://schemas.openxmlformats.org/officeDocument/2006/relationships/table" Target="../tables/table10.xml"/><Relationship Id="rId11" Type="http://schemas.openxmlformats.org/officeDocument/2006/relationships/table" Target="../tables/table15.xml"/><Relationship Id="rId24" Type="http://schemas.openxmlformats.org/officeDocument/2006/relationships/table" Target="../tables/table28.xml"/><Relationship Id="rId32" Type="http://schemas.openxmlformats.org/officeDocument/2006/relationships/table" Target="../tables/table36.xml"/><Relationship Id="rId37" Type="http://schemas.openxmlformats.org/officeDocument/2006/relationships/table" Target="../tables/table41.xml"/><Relationship Id="rId40" Type="http://schemas.openxmlformats.org/officeDocument/2006/relationships/table" Target="../tables/table44.xml"/><Relationship Id="rId45" Type="http://schemas.openxmlformats.org/officeDocument/2006/relationships/table" Target="../tables/table49.xml"/><Relationship Id="rId5" Type="http://schemas.openxmlformats.org/officeDocument/2006/relationships/table" Target="../tables/table9.xml"/><Relationship Id="rId15" Type="http://schemas.openxmlformats.org/officeDocument/2006/relationships/table" Target="../tables/table19.xml"/><Relationship Id="rId23" Type="http://schemas.openxmlformats.org/officeDocument/2006/relationships/table" Target="../tables/table27.xml"/><Relationship Id="rId28" Type="http://schemas.openxmlformats.org/officeDocument/2006/relationships/table" Target="../tables/table32.xml"/><Relationship Id="rId36" Type="http://schemas.openxmlformats.org/officeDocument/2006/relationships/table" Target="../tables/table40.xml"/><Relationship Id="rId10" Type="http://schemas.openxmlformats.org/officeDocument/2006/relationships/table" Target="../tables/table14.xml"/><Relationship Id="rId19" Type="http://schemas.openxmlformats.org/officeDocument/2006/relationships/table" Target="../tables/table23.xml"/><Relationship Id="rId31" Type="http://schemas.openxmlformats.org/officeDocument/2006/relationships/table" Target="../tables/table35.xml"/><Relationship Id="rId44" Type="http://schemas.openxmlformats.org/officeDocument/2006/relationships/table" Target="../tables/table48.xml"/><Relationship Id="rId4" Type="http://schemas.openxmlformats.org/officeDocument/2006/relationships/table" Target="../tables/table8.xml"/><Relationship Id="rId9" Type="http://schemas.openxmlformats.org/officeDocument/2006/relationships/table" Target="../tables/table13.xml"/><Relationship Id="rId14" Type="http://schemas.openxmlformats.org/officeDocument/2006/relationships/table" Target="../tables/table18.xml"/><Relationship Id="rId22" Type="http://schemas.openxmlformats.org/officeDocument/2006/relationships/table" Target="../tables/table26.xml"/><Relationship Id="rId27" Type="http://schemas.openxmlformats.org/officeDocument/2006/relationships/table" Target="../tables/table31.xml"/><Relationship Id="rId30" Type="http://schemas.openxmlformats.org/officeDocument/2006/relationships/table" Target="../tables/table34.xml"/><Relationship Id="rId35" Type="http://schemas.openxmlformats.org/officeDocument/2006/relationships/table" Target="../tables/table39.xml"/><Relationship Id="rId43" Type="http://schemas.openxmlformats.org/officeDocument/2006/relationships/table" Target="../tables/table47.xml"/><Relationship Id="rId48" Type="http://schemas.openxmlformats.org/officeDocument/2006/relationships/table" Target="../tables/table52.xml"/><Relationship Id="rId8" Type="http://schemas.openxmlformats.org/officeDocument/2006/relationships/table" Target="../tables/table12.xml"/><Relationship Id="rId3" Type="http://schemas.openxmlformats.org/officeDocument/2006/relationships/table" Target="../tables/table7.xml"/><Relationship Id="rId12" Type="http://schemas.openxmlformats.org/officeDocument/2006/relationships/table" Target="../tables/table16.xml"/><Relationship Id="rId17" Type="http://schemas.openxmlformats.org/officeDocument/2006/relationships/table" Target="../tables/table21.xml"/><Relationship Id="rId25" Type="http://schemas.openxmlformats.org/officeDocument/2006/relationships/table" Target="../tables/table29.xml"/><Relationship Id="rId33" Type="http://schemas.openxmlformats.org/officeDocument/2006/relationships/table" Target="../tables/table37.xml"/><Relationship Id="rId38" Type="http://schemas.openxmlformats.org/officeDocument/2006/relationships/table" Target="../tables/table42.xml"/><Relationship Id="rId46" Type="http://schemas.openxmlformats.org/officeDocument/2006/relationships/table" Target="../tables/table50.xml"/><Relationship Id="rId20" Type="http://schemas.openxmlformats.org/officeDocument/2006/relationships/table" Target="../tables/table24.xml"/><Relationship Id="rId41" Type="http://schemas.openxmlformats.org/officeDocument/2006/relationships/table" Target="../tables/table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2B1E46"/>
  </sheetPr>
  <dimension ref="A1:AD10792"/>
  <sheetViews>
    <sheetView showGridLines="0" zoomScale="40" zoomScaleNormal="40" workbookViewId="0">
      <selection activeCell="D3" sqref="D3:O5"/>
    </sheetView>
  </sheetViews>
  <sheetFormatPr baseColWidth="10" defaultColWidth="0" defaultRowHeight="0" customHeight="1" zeroHeight="1" x14ac:dyDescent="0.3"/>
  <cols>
    <col min="1" max="1" width="3.1796875" style="13" customWidth="1"/>
    <col min="2" max="2" width="3" style="13" customWidth="1"/>
    <col min="3" max="3" width="24.54296875" style="13" customWidth="1"/>
    <col min="4" max="20" width="11.453125" style="13" customWidth="1"/>
    <col min="21" max="21" width="11.1796875" style="13" customWidth="1"/>
    <col min="22" max="23" width="17" style="13" customWidth="1"/>
    <col min="24" max="24" width="2.81640625" style="13" customWidth="1"/>
    <col min="25" max="25" width="3.81640625" style="13" customWidth="1"/>
    <col min="26" max="28" width="11.453125" style="13" customWidth="1"/>
    <col min="29" max="29" width="4.1796875" style="13" customWidth="1"/>
    <col min="30" max="30" width="4" style="13" customWidth="1"/>
    <col min="31" max="16384" width="11.453125" style="13" hidden="1"/>
  </cols>
  <sheetData>
    <row r="1" spans="1:29" ht="14" x14ac:dyDescent="0.3">
      <c r="A1" s="4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14" x14ac:dyDescent="0.3">
      <c r="A2" s="45"/>
      <c r="B2" s="50"/>
      <c r="C2" s="51"/>
      <c r="D2" s="51"/>
      <c r="E2" s="51"/>
      <c r="F2" s="51"/>
      <c r="G2" s="51"/>
      <c r="H2" s="49"/>
      <c r="I2" s="49"/>
      <c r="J2" s="49"/>
      <c r="K2" s="49"/>
      <c r="L2" s="49"/>
      <c r="M2" s="49"/>
      <c r="N2" s="49"/>
      <c r="O2" s="49"/>
      <c r="P2" s="49"/>
      <c r="Q2" s="49"/>
      <c r="U2" s="45"/>
      <c r="V2" s="45"/>
      <c r="W2" s="45"/>
      <c r="X2" s="45"/>
      <c r="Y2" s="45"/>
      <c r="Z2" s="45"/>
      <c r="AA2" s="45"/>
      <c r="AB2" s="45"/>
      <c r="AC2" s="45"/>
    </row>
    <row r="3" spans="1:29" ht="36" customHeight="1" x14ac:dyDescent="0.3">
      <c r="A3" s="45"/>
      <c r="B3" s="10"/>
      <c r="C3" s="11"/>
      <c r="D3" s="424" t="s">
        <v>219</v>
      </c>
      <c r="E3" s="424"/>
      <c r="F3" s="424"/>
      <c r="G3" s="424"/>
      <c r="H3" s="424"/>
      <c r="I3" s="424"/>
      <c r="J3" s="424"/>
      <c r="K3" s="424"/>
      <c r="L3" s="424"/>
      <c r="M3" s="424"/>
      <c r="N3" s="424"/>
      <c r="O3" s="424"/>
      <c r="P3" s="425" t="s">
        <v>734</v>
      </c>
      <c r="Q3" s="425"/>
      <c r="U3" s="45"/>
      <c r="V3" s="45"/>
      <c r="W3" s="45"/>
      <c r="X3" s="45"/>
      <c r="Y3" s="45"/>
      <c r="Z3" s="45"/>
      <c r="AA3" s="45"/>
      <c r="AB3" s="45"/>
      <c r="AC3" s="45"/>
    </row>
    <row r="4" spans="1:29" ht="14.25" customHeight="1" x14ac:dyDescent="0.3">
      <c r="A4" s="45"/>
      <c r="D4" s="424"/>
      <c r="E4" s="424"/>
      <c r="F4" s="424"/>
      <c r="G4" s="424"/>
      <c r="H4" s="424"/>
      <c r="I4" s="424"/>
      <c r="J4" s="424"/>
      <c r="K4" s="424"/>
      <c r="L4" s="424"/>
      <c r="M4" s="424"/>
      <c r="N4" s="424"/>
      <c r="O4" s="424"/>
      <c r="P4" s="425" t="s">
        <v>735</v>
      </c>
      <c r="Q4" s="425"/>
      <c r="U4" s="45"/>
      <c r="V4" s="45"/>
      <c r="W4" s="45"/>
      <c r="X4" s="45"/>
      <c r="Y4" s="45"/>
      <c r="Z4" s="45"/>
      <c r="AA4" s="45"/>
      <c r="AB4" s="45"/>
      <c r="AC4" s="45"/>
    </row>
    <row r="5" spans="1:29" ht="33.75" customHeight="1" x14ac:dyDescent="0.3">
      <c r="A5" s="45"/>
      <c r="B5" s="10"/>
      <c r="C5" s="328"/>
      <c r="D5" s="424"/>
      <c r="E5" s="424"/>
      <c r="F5" s="424"/>
      <c r="G5" s="424"/>
      <c r="H5" s="424"/>
      <c r="I5" s="424"/>
      <c r="J5" s="424"/>
      <c r="K5" s="424"/>
      <c r="L5" s="424"/>
      <c r="M5" s="424"/>
      <c r="N5" s="424"/>
      <c r="O5" s="424"/>
      <c r="P5" s="425" t="s">
        <v>736</v>
      </c>
      <c r="Q5" s="425"/>
      <c r="S5" s="328"/>
      <c r="T5" s="328"/>
      <c r="U5" s="49"/>
      <c r="V5" s="49"/>
      <c r="W5" s="49"/>
      <c r="X5" s="49"/>
      <c r="Y5" s="49"/>
      <c r="Z5" s="49"/>
      <c r="AA5" s="49"/>
      <c r="AB5" s="49"/>
      <c r="AC5" s="45"/>
    </row>
    <row r="6" spans="1:29" ht="14" x14ac:dyDescent="0.3">
      <c r="A6" s="45"/>
      <c r="B6" s="10"/>
      <c r="AC6" s="45"/>
    </row>
    <row r="7" spans="1:29" ht="14" x14ac:dyDescent="0.3">
      <c r="A7" s="45"/>
      <c r="B7" s="10"/>
      <c r="AC7" s="45"/>
    </row>
    <row r="8" spans="1:29" ht="14" x14ac:dyDescent="0.3">
      <c r="A8" s="45"/>
      <c r="B8" s="10"/>
      <c r="AC8" s="45"/>
    </row>
    <row r="9" spans="1:29" ht="14" x14ac:dyDescent="0.3">
      <c r="A9" s="45"/>
      <c r="B9" s="10"/>
      <c r="AC9" s="45"/>
    </row>
    <row r="10" spans="1:29" ht="14" x14ac:dyDescent="0.3">
      <c r="A10" s="45"/>
      <c r="B10" s="10"/>
      <c r="AC10" s="45"/>
    </row>
    <row r="11" spans="1:29" ht="14" x14ac:dyDescent="0.3">
      <c r="A11" s="45"/>
      <c r="B11" s="10"/>
      <c r="AC11" s="45"/>
    </row>
    <row r="12" spans="1:29" ht="14" x14ac:dyDescent="0.3">
      <c r="A12" s="45"/>
      <c r="B12" s="10"/>
      <c r="AC12" s="45"/>
    </row>
    <row r="13" spans="1:29" ht="14" x14ac:dyDescent="0.3">
      <c r="A13" s="45"/>
      <c r="B13" s="10"/>
      <c r="AC13" s="45"/>
    </row>
    <row r="14" spans="1:29" ht="14" x14ac:dyDescent="0.3">
      <c r="A14" s="45"/>
      <c r="B14" s="10"/>
      <c r="AC14" s="45"/>
    </row>
    <row r="15" spans="1:29" ht="14" x14ac:dyDescent="0.3">
      <c r="A15" s="45"/>
      <c r="B15" s="10"/>
      <c r="AC15" s="45"/>
    </row>
    <row r="16" spans="1:29" ht="14" x14ac:dyDescent="0.3">
      <c r="A16" s="45"/>
      <c r="B16" s="10"/>
      <c r="AC16" s="45"/>
    </row>
    <row r="17" spans="1:29" ht="14" x14ac:dyDescent="0.3">
      <c r="A17" s="45"/>
      <c r="B17" s="10"/>
      <c r="AC17" s="45"/>
    </row>
    <row r="18" spans="1:29" ht="14" x14ac:dyDescent="0.3">
      <c r="A18" s="45"/>
      <c r="B18" s="10"/>
      <c r="AC18" s="45"/>
    </row>
    <row r="19" spans="1:29" ht="14" x14ac:dyDescent="0.3">
      <c r="A19" s="45"/>
      <c r="B19" s="10"/>
      <c r="AC19" s="45"/>
    </row>
    <row r="20" spans="1:29" ht="14" x14ac:dyDescent="0.3">
      <c r="A20" s="45"/>
      <c r="B20" s="10"/>
      <c r="AC20" s="45"/>
    </row>
    <row r="21" spans="1:29" ht="14" x14ac:dyDescent="0.3">
      <c r="A21" s="45"/>
      <c r="B21" s="10"/>
      <c r="AC21" s="45"/>
    </row>
    <row r="22" spans="1:29" ht="14" x14ac:dyDescent="0.3">
      <c r="A22" s="45"/>
      <c r="B22" s="10"/>
      <c r="AC22" s="45"/>
    </row>
    <row r="23" spans="1:29" ht="14" x14ac:dyDescent="0.3">
      <c r="A23" s="45"/>
      <c r="B23" s="10"/>
      <c r="AC23" s="45"/>
    </row>
    <row r="24" spans="1:29" ht="14" x14ac:dyDescent="0.3">
      <c r="A24" s="45"/>
      <c r="B24" s="10"/>
      <c r="AC24" s="45"/>
    </row>
    <row r="25" spans="1:29" ht="14" x14ac:dyDescent="0.3">
      <c r="A25" s="45"/>
      <c r="B25" s="10"/>
      <c r="AC25" s="45"/>
    </row>
    <row r="26" spans="1:29" ht="14" x14ac:dyDescent="0.3">
      <c r="A26" s="45"/>
      <c r="B26" s="10"/>
      <c r="AC26" s="45"/>
    </row>
    <row r="27" spans="1:29" ht="14" x14ac:dyDescent="0.3">
      <c r="A27" s="45"/>
      <c r="B27" s="10"/>
      <c r="AC27" s="45"/>
    </row>
    <row r="28" spans="1:29" ht="14" x14ac:dyDescent="0.3">
      <c r="A28" s="45"/>
      <c r="B28" s="10"/>
      <c r="AC28" s="45"/>
    </row>
    <row r="29" spans="1:29" ht="14" x14ac:dyDescent="0.3">
      <c r="A29" s="45"/>
      <c r="B29" s="10"/>
      <c r="AC29" s="45"/>
    </row>
    <row r="30" spans="1:29" ht="14" x14ac:dyDescent="0.3">
      <c r="A30" s="45"/>
      <c r="B30" s="10"/>
      <c r="AC30" s="45"/>
    </row>
    <row r="31" spans="1:29" ht="14" x14ac:dyDescent="0.3">
      <c r="A31" s="45"/>
      <c r="B31" s="10"/>
      <c r="AC31" s="45"/>
    </row>
    <row r="32" spans="1:29" ht="14" x14ac:dyDescent="0.3">
      <c r="A32" s="45"/>
      <c r="B32" s="10"/>
      <c r="AC32" s="45"/>
    </row>
    <row r="33" spans="1:29" ht="14" x14ac:dyDescent="0.3">
      <c r="A33" s="45"/>
      <c r="B33" s="10"/>
      <c r="AC33" s="45"/>
    </row>
    <row r="34" spans="1:29" ht="14" x14ac:dyDescent="0.3">
      <c r="A34" s="45"/>
      <c r="B34" s="10"/>
      <c r="AC34" s="45"/>
    </row>
    <row r="35" spans="1:29" ht="14" x14ac:dyDescent="0.3">
      <c r="A35" s="45"/>
      <c r="B35" s="10"/>
      <c r="AC35" s="45"/>
    </row>
    <row r="36" spans="1:29" ht="14" x14ac:dyDescent="0.3">
      <c r="A36" s="45"/>
      <c r="B36" s="10"/>
      <c r="AC36" s="45"/>
    </row>
    <row r="37" spans="1:29" ht="14" x14ac:dyDescent="0.3">
      <c r="A37" s="45"/>
      <c r="B37" s="10"/>
      <c r="AC37" s="45"/>
    </row>
    <row r="38" spans="1:29" ht="14" x14ac:dyDescent="0.3">
      <c r="A38" s="45"/>
      <c r="B38" s="10"/>
      <c r="AC38" s="45"/>
    </row>
    <row r="39" spans="1:29" ht="22.5" customHeight="1" x14ac:dyDescent="0.3">
      <c r="A39" s="45"/>
      <c r="B39" s="10"/>
      <c r="D39" s="422"/>
      <c r="E39" s="423"/>
      <c r="F39" s="423"/>
      <c r="G39" s="423"/>
      <c r="H39" s="423"/>
      <c r="I39" s="423"/>
      <c r="J39" s="423"/>
      <c r="K39" s="423"/>
      <c r="L39" s="423"/>
      <c r="M39" s="423"/>
      <c r="N39" s="423"/>
      <c r="O39" s="423"/>
      <c r="P39" s="329"/>
      <c r="AC39" s="45"/>
    </row>
    <row r="40" spans="1:29" ht="14.25" customHeight="1" x14ac:dyDescent="0.3">
      <c r="A40" s="45"/>
      <c r="B40" s="10"/>
      <c r="D40" s="422"/>
      <c r="E40" s="423"/>
      <c r="F40" s="423"/>
      <c r="G40" s="423"/>
      <c r="H40" s="423"/>
      <c r="I40" s="423"/>
      <c r="J40" s="423"/>
      <c r="K40" s="423"/>
      <c r="L40" s="423"/>
      <c r="M40" s="423"/>
      <c r="N40" s="423"/>
      <c r="O40" s="423"/>
      <c r="P40" s="329"/>
      <c r="AC40" s="45"/>
    </row>
    <row r="41" spans="1:29" ht="14" x14ac:dyDescent="0.3">
      <c r="A41" s="45"/>
      <c r="B41" s="10"/>
      <c r="D41" s="422"/>
      <c r="E41" s="423"/>
      <c r="F41" s="423"/>
      <c r="G41" s="423"/>
      <c r="H41" s="423"/>
      <c r="I41" s="423"/>
      <c r="J41" s="423"/>
      <c r="K41" s="423"/>
      <c r="L41" s="423"/>
      <c r="M41" s="423"/>
      <c r="N41" s="423"/>
      <c r="O41" s="423"/>
      <c r="P41" s="329"/>
      <c r="AC41" s="45"/>
    </row>
    <row r="42" spans="1:29" ht="14" x14ac:dyDescent="0.3">
      <c r="A42" s="45"/>
      <c r="B42" s="10"/>
      <c r="AC42" s="45"/>
    </row>
    <row r="43" spans="1:29" ht="14" x14ac:dyDescent="0.3">
      <c r="A43" s="45"/>
      <c r="B43" s="10"/>
      <c r="AC43" s="45"/>
    </row>
    <row r="44" spans="1:29" ht="14" x14ac:dyDescent="0.3">
      <c r="A44" s="45"/>
      <c r="B44" s="10"/>
      <c r="AC44" s="45"/>
    </row>
    <row r="45" spans="1:29" ht="14" x14ac:dyDescent="0.3">
      <c r="A45" s="45"/>
      <c r="B45" s="46"/>
      <c r="C45" s="47"/>
      <c r="D45" s="47"/>
      <c r="E45" s="47"/>
      <c r="F45" s="47"/>
      <c r="G45" s="47"/>
      <c r="H45" s="47"/>
      <c r="I45" s="47"/>
      <c r="J45" s="47"/>
      <c r="K45" s="47"/>
      <c r="L45" s="47"/>
      <c r="M45" s="47"/>
      <c r="N45" s="47"/>
      <c r="O45" s="47"/>
      <c r="P45" s="47"/>
      <c r="Q45" s="47"/>
      <c r="R45" s="47"/>
      <c r="S45" s="47"/>
      <c r="T45" s="47"/>
      <c r="U45" s="47"/>
      <c r="V45" s="47"/>
      <c r="W45" s="47"/>
      <c r="X45" s="48"/>
      <c r="Y45" s="45"/>
      <c r="Z45" s="45"/>
      <c r="AA45" s="45"/>
      <c r="AB45" s="45"/>
      <c r="AC45" s="45"/>
    </row>
    <row r="46" spans="1:29" ht="22.5" customHeight="1" x14ac:dyDescent="0.3"/>
    <row r="47" spans="1:29" ht="14.25" hidden="1" customHeight="1" x14ac:dyDescent="0.3"/>
    <row r="48" spans="1:29" ht="22.5" hidden="1" customHeight="1" x14ac:dyDescent="0.3"/>
    <row r="49" ht="14" hidden="1" x14ac:dyDescent="0.3"/>
    <row r="50" ht="14" hidden="1" x14ac:dyDescent="0.3"/>
    <row r="51" ht="14" hidden="1" x14ac:dyDescent="0.3"/>
    <row r="52" ht="14" hidden="1" x14ac:dyDescent="0.3"/>
    <row r="53" ht="14" hidden="1" x14ac:dyDescent="0.3"/>
    <row r="54" ht="14" hidden="1" x14ac:dyDescent="0.3"/>
    <row r="55" ht="14" hidden="1" x14ac:dyDescent="0.3"/>
    <row r="56" ht="14" hidden="1" x14ac:dyDescent="0.3"/>
    <row r="57" ht="14" hidden="1" x14ac:dyDescent="0.3"/>
    <row r="58" ht="14" hidden="1" x14ac:dyDescent="0.3"/>
    <row r="59" ht="14" hidden="1" x14ac:dyDescent="0.3"/>
    <row r="60" ht="14" hidden="1" x14ac:dyDescent="0.3"/>
    <row r="61" ht="14" hidden="1" x14ac:dyDescent="0.3"/>
    <row r="62" ht="14" hidden="1" x14ac:dyDescent="0.3"/>
    <row r="63" ht="14" hidden="1" x14ac:dyDescent="0.3"/>
    <row r="64" ht="14" hidden="1" x14ac:dyDescent="0.3"/>
    <row r="65" ht="14" hidden="1" x14ac:dyDescent="0.3"/>
    <row r="66" ht="14" hidden="1" x14ac:dyDescent="0.3"/>
    <row r="67" ht="14" hidden="1" x14ac:dyDescent="0.3"/>
    <row r="68" ht="14" hidden="1" x14ac:dyDescent="0.3"/>
    <row r="69" ht="14" hidden="1" x14ac:dyDescent="0.3"/>
    <row r="70" ht="14" hidden="1" x14ac:dyDescent="0.3"/>
    <row r="71" ht="14" hidden="1" x14ac:dyDescent="0.3"/>
    <row r="72" ht="14" hidden="1" x14ac:dyDescent="0.3"/>
    <row r="73" ht="14" hidden="1" x14ac:dyDescent="0.3"/>
    <row r="74" ht="14" hidden="1" x14ac:dyDescent="0.3"/>
    <row r="75" ht="14" hidden="1" x14ac:dyDescent="0.3"/>
    <row r="76" ht="14" hidden="1" x14ac:dyDescent="0.3"/>
    <row r="77" ht="14" hidden="1" x14ac:dyDescent="0.3"/>
    <row r="78" ht="14" hidden="1" x14ac:dyDescent="0.3"/>
    <row r="79" ht="14" hidden="1" x14ac:dyDescent="0.3"/>
    <row r="80" ht="14" hidden="1" x14ac:dyDescent="0.3"/>
    <row r="81" ht="14" hidden="1" x14ac:dyDescent="0.3"/>
    <row r="82" ht="14" hidden="1" x14ac:dyDescent="0.3"/>
    <row r="83" ht="14" hidden="1" x14ac:dyDescent="0.3"/>
    <row r="84" ht="14" hidden="1" x14ac:dyDescent="0.3"/>
    <row r="85" ht="14" hidden="1" x14ac:dyDescent="0.3"/>
    <row r="86" ht="14" hidden="1" x14ac:dyDescent="0.3"/>
    <row r="87" ht="14" hidden="1" x14ac:dyDescent="0.3"/>
    <row r="88" ht="14" hidden="1" x14ac:dyDescent="0.3"/>
    <row r="89" ht="14" hidden="1" x14ac:dyDescent="0.3"/>
    <row r="90" ht="14" hidden="1" x14ac:dyDescent="0.3"/>
    <row r="91" ht="14" hidden="1" x14ac:dyDescent="0.3"/>
    <row r="92" ht="14" hidden="1" x14ac:dyDescent="0.3"/>
    <row r="93" ht="14" hidden="1" x14ac:dyDescent="0.3"/>
    <row r="94" ht="14" hidden="1" x14ac:dyDescent="0.3"/>
    <row r="95" ht="14" hidden="1" x14ac:dyDescent="0.3"/>
    <row r="96" ht="14" hidden="1" x14ac:dyDescent="0.3"/>
    <row r="97" ht="14" hidden="1" x14ac:dyDescent="0.3"/>
    <row r="98" ht="14" hidden="1" x14ac:dyDescent="0.3"/>
    <row r="99" ht="14" hidden="1" x14ac:dyDescent="0.3"/>
    <row r="100" ht="14" hidden="1" x14ac:dyDescent="0.3"/>
    <row r="101" ht="14" hidden="1" x14ac:dyDescent="0.3"/>
    <row r="102" ht="14" hidden="1" x14ac:dyDescent="0.3"/>
    <row r="103" ht="14" hidden="1" x14ac:dyDescent="0.3"/>
    <row r="104" ht="14" hidden="1" x14ac:dyDescent="0.3"/>
    <row r="105" ht="14" hidden="1" x14ac:dyDescent="0.3"/>
    <row r="106" ht="14" hidden="1" x14ac:dyDescent="0.3"/>
    <row r="107" ht="14" hidden="1" x14ac:dyDescent="0.3"/>
    <row r="108" ht="14" hidden="1" x14ac:dyDescent="0.3"/>
    <row r="109" ht="14" hidden="1" x14ac:dyDescent="0.3"/>
    <row r="110" ht="14" hidden="1" x14ac:dyDescent="0.3"/>
    <row r="111" ht="14" hidden="1" x14ac:dyDescent="0.3"/>
    <row r="112" ht="14" hidden="1" x14ac:dyDescent="0.3"/>
    <row r="113" ht="14" hidden="1" x14ac:dyDescent="0.3"/>
    <row r="114" ht="14" hidden="1" x14ac:dyDescent="0.3"/>
    <row r="115" ht="14" hidden="1" x14ac:dyDescent="0.3"/>
    <row r="116" ht="14" hidden="1" x14ac:dyDescent="0.3"/>
    <row r="117" ht="14" hidden="1" x14ac:dyDescent="0.3"/>
    <row r="118" ht="14" hidden="1" x14ac:dyDescent="0.3"/>
    <row r="119" ht="14" hidden="1" x14ac:dyDescent="0.3"/>
    <row r="120" ht="14" hidden="1" x14ac:dyDescent="0.3"/>
    <row r="121" ht="14" hidden="1" x14ac:dyDescent="0.3"/>
    <row r="122" ht="14" hidden="1" x14ac:dyDescent="0.3"/>
    <row r="123" ht="14" hidden="1" x14ac:dyDescent="0.3"/>
    <row r="124" ht="14" hidden="1" x14ac:dyDescent="0.3"/>
    <row r="125" ht="14" hidden="1" x14ac:dyDescent="0.3"/>
    <row r="126" ht="14" hidden="1" x14ac:dyDescent="0.3"/>
    <row r="127" ht="14" hidden="1" x14ac:dyDescent="0.3"/>
    <row r="128" ht="14" hidden="1" x14ac:dyDescent="0.3"/>
    <row r="129" ht="14" hidden="1" x14ac:dyDescent="0.3"/>
    <row r="130" ht="14" hidden="1" x14ac:dyDescent="0.3"/>
    <row r="131" ht="14" hidden="1" x14ac:dyDescent="0.3"/>
    <row r="132" ht="14" hidden="1" x14ac:dyDescent="0.3"/>
    <row r="133" ht="14" hidden="1" x14ac:dyDescent="0.3"/>
    <row r="134" ht="14" hidden="1" x14ac:dyDescent="0.3"/>
    <row r="135" ht="14" hidden="1" x14ac:dyDescent="0.3"/>
    <row r="136" ht="14" hidden="1" x14ac:dyDescent="0.3"/>
    <row r="137" ht="14" hidden="1" x14ac:dyDescent="0.3"/>
    <row r="138" ht="14" hidden="1" x14ac:dyDescent="0.3"/>
    <row r="139" ht="14" hidden="1" x14ac:dyDescent="0.3"/>
    <row r="140" ht="14" hidden="1" x14ac:dyDescent="0.3"/>
    <row r="141" ht="14" hidden="1" x14ac:dyDescent="0.3"/>
    <row r="142" ht="14" hidden="1" x14ac:dyDescent="0.3"/>
    <row r="143" ht="14" hidden="1" x14ac:dyDescent="0.3"/>
    <row r="144" ht="14" hidden="1" x14ac:dyDescent="0.3"/>
    <row r="145" ht="14" hidden="1" x14ac:dyDescent="0.3"/>
    <row r="146" ht="14" hidden="1" x14ac:dyDescent="0.3"/>
    <row r="147" ht="14" hidden="1" x14ac:dyDescent="0.3"/>
    <row r="148" ht="14" hidden="1" x14ac:dyDescent="0.3"/>
    <row r="149" ht="14" hidden="1" x14ac:dyDescent="0.3"/>
    <row r="150" ht="14" hidden="1" x14ac:dyDescent="0.3"/>
    <row r="151" ht="14" hidden="1" x14ac:dyDescent="0.3"/>
    <row r="152" ht="14" hidden="1" x14ac:dyDescent="0.3"/>
    <row r="153" ht="14" hidden="1" x14ac:dyDescent="0.3"/>
    <row r="154" ht="14" hidden="1" x14ac:dyDescent="0.3"/>
    <row r="155" ht="14" hidden="1" x14ac:dyDescent="0.3"/>
    <row r="156" ht="14" hidden="1" x14ac:dyDescent="0.3"/>
    <row r="157" ht="14" hidden="1" x14ac:dyDescent="0.3"/>
    <row r="158" ht="14" hidden="1" x14ac:dyDescent="0.3"/>
    <row r="159" ht="14" hidden="1" x14ac:dyDescent="0.3"/>
    <row r="160" ht="14" hidden="1" x14ac:dyDescent="0.3"/>
    <row r="161" ht="14" hidden="1" x14ac:dyDescent="0.3"/>
    <row r="162" ht="14" hidden="1" x14ac:dyDescent="0.3"/>
    <row r="163" ht="14" hidden="1" x14ac:dyDescent="0.3"/>
    <row r="164" ht="14" hidden="1" x14ac:dyDescent="0.3"/>
    <row r="165" ht="14" hidden="1" x14ac:dyDescent="0.3"/>
    <row r="166" ht="14" hidden="1" x14ac:dyDescent="0.3"/>
    <row r="167" ht="14" hidden="1" x14ac:dyDescent="0.3"/>
    <row r="168" ht="14" hidden="1" x14ac:dyDescent="0.3"/>
    <row r="169" ht="14" hidden="1" x14ac:dyDescent="0.3"/>
    <row r="170" ht="14" hidden="1" x14ac:dyDescent="0.3"/>
    <row r="171" ht="14" hidden="1" x14ac:dyDescent="0.3"/>
    <row r="172" ht="14" hidden="1" x14ac:dyDescent="0.3"/>
    <row r="173" ht="14" hidden="1" x14ac:dyDescent="0.3"/>
    <row r="174" ht="14" hidden="1" x14ac:dyDescent="0.3"/>
    <row r="175" ht="14" hidden="1" x14ac:dyDescent="0.3"/>
    <row r="176" ht="14" hidden="1" x14ac:dyDescent="0.3"/>
    <row r="177" ht="14" hidden="1" x14ac:dyDescent="0.3"/>
    <row r="178" ht="14" hidden="1" x14ac:dyDescent="0.3"/>
    <row r="179" ht="14" hidden="1" x14ac:dyDescent="0.3"/>
    <row r="180" ht="14" hidden="1" x14ac:dyDescent="0.3"/>
    <row r="181" ht="14" hidden="1" x14ac:dyDescent="0.3"/>
    <row r="182" ht="14" hidden="1" x14ac:dyDescent="0.3"/>
    <row r="183" ht="14" hidden="1" x14ac:dyDescent="0.3"/>
    <row r="184" ht="14" hidden="1" x14ac:dyDescent="0.3"/>
    <row r="185" ht="14" hidden="1" x14ac:dyDescent="0.3"/>
    <row r="186" ht="14" hidden="1" x14ac:dyDescent="0.3"/>
    <row r="187" ht="14" hidden="1" x14ac:dyDescent="0.3"/>
    <row r="188" ht="14" hidden="1" x14ac:dyDescent="0.3"/>
    <row r="189" ht="14" hidden="1" x14ac:dyDescent="0.3"/>
    <row r="190" ht="14" hidden="1" x14ac:dyDescent="0.3"/>
    <row r="191" ht="14" hidden="1" x14ac:dyDescent="0.3"/>
    <row r="192" ht="14" hidden="1" x14ac:dyDescent="0.3"/>
    <row r="193" ht="14" hidden="1" x14ac:dyDescent="0.3"/>
    <row r="194" ht="14" hidden="1" x14ac:dyDescent="0.3"/>
    <row r="195" ht="14" hidden="1" x14ac:dyDescent="0.3"/>
    <row r="196" ht="14" hidden="1" x14ac:dyDescent="0.3"/>
    <row r="197" ht="14" hidden="1" x14ac:dyDescent="0.3"/>
    <row r="198" ht="14" hidden="1" x14ac:dyDescent="0.3"/>
    <row r="199" ht="14" hidden="1" x14ac:dyDescent="0.3"/>
    <row r="200" ht="14" hidden="1" x14ac:dyDescent="0.3"/>
    <row r="201" ht="14" hidden="1" x14ac:dyDescent="0.3"/>
    <row r="202" ht="14" hidden="1" x14ac:dyDescent="0.3"/>
    <row r="203" ht="14" hidden="1" x14ac:dyDescent="0.3"/>
    <row r="204" ht="14" hidden="1" x14ac:dyDescent="0.3"/>
    <row r="205" ht="14" hidden="1" x14ac:dyDescent="0.3"/>
    <row r="206" ht="14" hidden="1" x14ac:dyDescent="0.3"/>
    <row r="207" ht="14" hidden="1" x14ac:dyDescent="0.3"/>
    <row r="208" ht="14" hidden="1" x14ac:dyDescent="0.3"/>
    <row r="209" ht="14" hidden="1" x14ac:dyDescent="0.3"/>
    <row r="210" ht="14" hidden="1" x14ac:dyDescent="0.3"/>
    <row r="211" ht="14" hidden="1" x14ac:dyDescent="0.3"/>
    <row r="212" ht="14" hidden="1" x14ac:dyDescent="0.3"/>
    <row r="213" ht="14" hidden="1" x14ac:dyDescent="0.3"/>
    <row r="214" ht="14" hidden="1" x14ac:dyDescent="0.3"/>
    <row r="215" ht="14" hidden="1" x14ac:dyDescent="0.3"/>
    <row r="216" ht="14" hidden="1" x14ac:dyDescent="0.3"/>
    <row r="217" ht="14" hidden="1" x14ac:dyDescent="0.3"/>
    <row r="218" ht="14" hidden="1" x14ac:dyDescent="0.3"/>
    <row r="219" ht="14" hidden="1" x14ac:dyDescent="0.3"/>
    <row r="220" ht="14" hidden="1" x14ac:dyDescent="0.3"/>
    <row r="221" ht="14" hidden="1" x14ac:dyDescent="0.3"/>
    <row r="222" ht="14" hidden="1" x14ac:dyDescent="0.3"/>
    <row r="223" ht="14" hidden="1" x14ac:dyDescent="0.3"/>
    <row r="224" ht="14" hidden="1" x14ac:dyDescent="0.3"/>
    <row r="225" ht="14" hidden="1" x14ac:dyDescent="0.3"/>
    <row r="226" ht="14" hidden="1" x14ac:dyDescent="0.3"/>
    <row r="227" ht="14" hidden="1" x14ac:dyDescent="0.3"/>
    <row r="228" ht="14" hidden="1" x14ac:dyDescent="0.3"/>
    <row r="229" ht="14" hidden="1" x14ac:dyDescent="0.3"/>
    <row r="230" ht="14" hidden="1" x14ac:dyDescent="0.3"/>
    <row r="231" ht="14" hidden="1" x14ac:dyDescent="0.3"/>
    <row r="232" ht="14" hidden="1" x14ac:dyDescent="0.3"/>
    <row r="233" ht="14" hidden="1" x14ac:dyDescent="0.3"/>
    <row r="234" ht="14" hidden="1" x14ac:dyDescent="0.3"/>
    <row r="235" ht="14" hidden="1" x14ac:dyDescent="0.3"/>
    <row r="236" ht="14" hidden="1" x14ac:dyDescent="0.3"/>
    <row r="237" ht="14" hidden="1" x14ac:dyDescent="0.3"/>
    <row r="238" ht="14" hidden="1" x14ac:dyDescent="0.3"/>
    <row r="239" ht="14" hidden="1" x14ac:dyDescent="0.3"/>
    <row r="240" ht="14" hidden="1" x14ac:dyDescent="0.3"/>
    <row r="241" ht="14" hidden="1" x14ac:dyDescent="0.3"/>
    <row r="242" ht="14" hidden="1" x14ac:dyDescent="0.3"/>
    <row r="243" ht="14" hidden="1" x14ac:dyDescent="0.3"/>
    <row r="244" ht="14" hidden="1" x14ac:dyDescent="0.3"/>
    <row r="245" ht="14" hidden="1" x14ac:dyDescent="0.3"/>
    <row r="246" ht="14" hidden="1" x14ac:dyDescent="0.3"/>
    <row r="247" ht="14" hidden="1" x14ac:dyDescent="0.3"/>
    <row r="248" ht="14" hidden="1" x14ac:dyDescent="0.3"/>
    <row r="249" ht="14" hidden="1" x14ac:dyDescent="0.3"/>
    <row r="250" ht="14" hidden="1" x14ac:dyDescent="0.3"/>
    <row r="251" ht="14" hidden="1" x14ac:dyDescent="0.3"/>
    <row r="252" ht="14" hidden="1" x14ac:dyDescent="0.3"/>
    <row r="253" ht="14" hidden="1" x14ac:dyDescent="0.3"/>
    <row r="254" ht="14" hidden="1" x14ac:dyDescent="0.3"/>
    <row r="255" ht="14" hidden="1" x14ac:dyDescent="0.3"/>
    <row r="256" ht="14" hidden="1" x14ac:dyDescent="0.3"/>
    <row r="257" ht="14" hidden="1" x14ac:dyDescent="0.3"/>
    <row r="258" ht="14" hidden="1" x14ac:dyDescent="0.3"/>
    <row r="259" ht="14" hidden="1" x14ac:dyDescent="0.3"/>
    <row r="260" ht="14" hidden="1" x14ac:dyDescent="0.3"/>
    <row r="261" ht="14" hidden="1" x14ac:dyDescent="0.3"/>
    <row r="262" ht="14" hidden="1" x14ac:dyDescent="0.3"/>
    <row r="263" ht="14" hidden="1" x14ac:dyDescent="0.3"/>
    <row r="264" ht="14" hidden="1" x14ac:dyDescent="0.3"/>
    <row r="265" ht="14" hidden="1" x14ac:dyDescent="0.3"/>
    <row r="266" ht="14" hidden="1" x14ac:dyDescent="0.3"/>
    <row r="267" ht="14" hidden="1" x14ac:dyDescent="0.3"/>
    <row r="268" ht="14" hidden="1" x14ac:dyDescent="0.3"/>
    <row r="269" ht="14" hidden="1" x14ac:dyDescent="0.3"/>
    <row r="270" ht="14" hidden="1" x14ac:dyDescent="0.3"/>
    <row r="271" ht="14" hidden="1" x14ac:dyDescent="0.3"/>
    <row r="272" ht="14" hidden="1" x14ac:dyDescent="0.3"/>
    <row r="273" ht="14" hidden="1" x14ac:dyDescent="0.3"/>
    <row r="274" ht="14" hidden="1" x14ac:dyDescent="0.3"/>
    <row r="275" ht="14" hidden="1" x14ac:dyDescent="0.3"/>
    <row r="276" ht="14" hidden="1" x14ac:dyDescent="0.3"/>
    <row r="277" ht="14" hidden="1" x14ac:dyDescent="0.3"/>
    <row r="278" ht="14" hidden="1" x14ac:dyDescent="0.3"/>
    <row r="279" ht="14" hidden="1" x14ac:dyDescent="0.3"/>
    <row r="280" ht="14" hidden="1" x14ac:dyDescent="0.3"/>
    <row r="281" ht="14" hidden="1" x14ac:dyDescent="0.3"/>
    <row r="282" ht="14" hidden="1" x14ac:dyDescent="0.3"/>
    <row r="283" ht="14" hidden="1" x14ac:dyDescent="0.3"/>
    <row r="284" ht="14" hidden="1" x14ac:dyDescent="0.3"/>
    <row r="285" ht="14" hidden="1" x14ac:dyDescent="0.3"/>
    <row r="286" ht="14" hidden="1" x14ac:dyDescent="0.3"/>
    <row r="287" ht="14" hidden="1" x14ac:dyDescent="0.3"/>
    <row r="288" ht="14" hidden="1" x14ac:dyDescent="0.3"/>
    <row r="289" ht="14" hidden="1" x14ac:dyDescent="0.3"/>
    <row r="290" ht="14" hidden="1" x14ac:dyDescent="0.3"/>
    <row r="291" ht="14" hidden="1" x14ac:dyDescent="0.3"/>
    <row r="292" ht="14" hidden="1" x14ac:dyDescent="0.3"/>
    <row r="293" ht="14" hidden="1" x14ac:dyDescent="0.3"/>
    <row r="294" ht="14" hidden="1" x14ac:dyDescent="0.3"/>
    <row r="295" ht="14" hidden="1" x14ac:dyDescent="0.3"/>
    <row r="296" ht="14" hidden="1" x14ac:dyDescent="0.3"/>
    <row r="297" ht="14" hidden="1" x14ac:dyDescent="0.3"/>
    <row r="298" ht="14" hidden="1" x14ac:dyDescent="0.3"/>
    <row r="299" ht="14" hidden="1" x14ac:dyDescent="0.3"/>
    <row r="300" ht="14" hidden="1" x14ac:dyDescent="0.3"/>
    <row r="301" ht="14" hidden="1" x14ac:dyDescent="0.3"/>
    <row r="302" ht="14" hidden="1" x14ac:dyDescent="0.3"/>
    <row r="303" ht="14" hidden="1" x14ac:dyDescent="0.3"/>
    <row r="304" ht="14" hidden="1" x14ac:dyDescent="0.3"/>
    <row r="305" ht="14" hidden="1" x14ac:dyDescent="0.3"/>
    <row r="306" ht="14" hidden="1" x14ac:dyDescent="0.3"/>
    <row r="307" ht="14" hidden="1" x14ac:dyDescent="0.3"/>
    <row r="308" ht="14" hidden="1" x14ac:dyDescent="0.3"/>
    <row r="309" ht="14" hidden="1" x14ac:dyDescent="0.3"/>
    <row r="310" ht="14" hidden="1" x14ac:dyDescent="0.3"/>
    <row r="311" ht="14" hidden="1" x14ac:dyDescent="0.3"/>
    <row r="312" ht="14" hidden="1" x14ac:dyDescent="0.3"/>
    <row r="313" ht="14" hidden="1" x14ac:dyDescent="0.3"/>
    <row r="314" ht="14" hidden="1" x14ac:dyDescent="0.3"/>
    <row r="315" ht="14" hidden="1" x14ac:dyDescent="0.3"/>
    <row r="316" ht="14" hidden="1" x14ac:dyDescent="0.3"/>
    <row r="317" ht="14" hidden="1" x14ac:dyDescent="0.3"/>
    <row r="318" ht="14" hidden="1" x14ac:dyDescent="0.3"/>
    <row r="319" ht="14" hidden="1" x14ac:dyDescent="0.3"/>
    <row r="320" ht="14" hidden="1" x14ac:dyDescent="0.3"/>
    <row r="321" ht="14" hidden="1" x14ac:dyDescent="0.3"/>
    <row r="322" ht="14" hidden="1" x14ac:dyDescent="0.3"/>
    <row r="323" ht="14" hidden="1" x14ac:dyDescent="0.3"/>
    <row r="324" ht="14" hidden="1" x14ac:dyDescent="0.3"/>
    <row r="325" ht="14" hidden="1" x14ac:dyDescent="0.3"/>
    <row r="326" ht="14" hidden="1" x14ac:dyDescent="0.3"/>
    <row r="327" ht="14" hidden="1" x14ac:dyDescent="0.3"/>
    <row r="328" ht="14" hidden="1" x14ac:dyDescent="0.3"/>
    <row r="329" ht="14" hidden="1" x14ac:dyDescent="0.3"/>
    <row r="330" ht="14" hidden="1" x14ac:dyDescent="0.3"/>
    <row r="331" ht="14" hidden="1" x14ac:dyDescent="0.3"/>
    <row r="332" ht="14" hidden="1" x14ac:dyDescent="0.3"/>
    <row r="333" ht="14" hidden="1" x14ac:dyDescent="0.3"/>
    <row r="334" ht="14" hidden="1" x14ac:dyDescent="0.3"/>
    <row r="335" ht="14" hidden="1" x14ac:dyDescent="0.3"/>
    <row r="336" ht="14" hidden="1" x14ac:dyDescent="0.3"/>
    <row r="337" ht="14" hidden="1" x14ac:dyDescent="0.3"/>
    <row r="338" ht="14" hidden="1" x14ac:dyDescent="0.3"/>
    <row r="339" ht="14" hidden="1" x14ac:dyDescent="0.3"/>
    <row r="340" ht="14" hidden="1" x14ac:dyDescent="0.3"/>
    <row r="341" ht="14" hidden="1" x14ac:dyDescent="0.3"/>
    <row r="342" ht="14" hidden="1" x14ac:dyDescent="0.3"/>
    <row r="343" ht="14" hidden="1" x14ac:dyDescent="0.3"/>
    <row r="344" ht="14" hidden="1" x14ac:dyDescent="0.3"/>
    <row r="345" ht="14" hidden="1" x14ac:dyDescent="0.3"/>
    <row r="346" ht="14" hidden="1" x14ac:dyDescent="0.3"/>
    <row r="347" ht="14" hidden="1" x14ac:dyDescent="0.3"/>
    <row r="348" ht="14" hidden="1" x14ac:dyDescent="0.3"/>
    <row r="349" ht="14" hidden="1" x14ac:dyDescent="0.3"/>
    <row r="350" ht="14" hidden="1" x14ac:dyDescent="0.3"/>
    <row r="351" ht="14" hidden="1" x14ac:dyDescent="0.3"/>
    <row r="352" ht="14" hidden="1" x14ac:dyDescent="0.3"/>
    <row r="353" ht="14" hidden="1" x14ac:dyDescent="0.3"/>
    <row r="354" ht="14" hidden="1" x14ac:dyDescent="0.3"/>
    <row r="355" ht="14" hidden="1" x14ac:dyDescent="0.3"/>
    <row r="356" ht="14" hidden="1" x14ac:dyDescent="0.3"/>
    <row r="357" ht="14" hidden="1" x14ac:dyDescent="0.3"/>
    <row r="358" ht="14" hidden="1" x14ac:dyDescent="0.3"/>
    <row r="359" ht="14" hidden="1" x14ac:dyDescent="0.3"/>
    <row r="360" ht="14" hidden="1" x14ac:dyDescent="0.3"/>
    <row r="361" ht="14" hidden="1" x14ac:dyDescent="0.3"/>
    <row r="362" ht="14" hidden="1" x14ac:dyDescent="0.3"/>
    <row r="363" ht="14" hidden="1" x14ac:dyDescent="0.3"/>
    <row r="364" ht="14" hidden="1" x14ac:dyDescent="0.3"/>
    <row r="365" ht="14" hidden="1" x14ac:dyDescent="0.3"/>
    <row r="366" ht="14" hidden="1" x14ac:dyDescent="0.3"/>
    <row r="367" ht="14" hidden="1" x14ac:dyDescent="0.3"/>
    <row r="368" ht="14" hidden="1" x14ac:dyDescent="0.3"/>
    <row r="369" ht="14" hidden="1" x14ac:dyDescent="0.3"/>
    <row r="370" ht="14" hidden="1" x14ac:dyDescent="0.3"/>
    <row r="371" ht="14" hidden="1" x14ac:dyDescent="0.3"/>
    <row r="372" ht="14" hidden="1" x14ac:dyDescent="0.3"/>
    <row r="373" ht="14" hidden="1" x14ac:dyDescent="0.3"/>
    <row r="374" ht="14" hidden="1" x14ac:dyDescent="0.3"/>
    <row r="375" ht="14" hidden="1" x14ac:dyDescent="0.3"/>
    <row r="376" ht="14" hidden="1" x14ac:dyDescent="0.3"/>
    <row r="377" ht="14" hidden="1" x14ac:dyDescent="0.3"/>
    <row r="378" ht="14" hidden="1" x14ac:dyDescent="0.3"/>
    <row r="379" ht="14" hidden="1" x14ac:dyDescent="0.3"/>
    <row r="380" ht="14" hidden="1" x14ac:dyDescent="0.3"/>
    <row r="381" ht="14" hidden="1" x14ac:dyDescent="0.3"/>
    <row r="382" ht="14" hidden="1" x14ac:dyDescent="0.3"/>
    <row r="383" ht="14" hidden="1" x14ac:dyDescent="0.3"/>
    <row r="384" ht="14" hidden="1" x14ac:dyDescent="0.3"/>
    <row r="385" ht="14" hidden="1" x14ac:dyDescent="0.3"/>
    <row r="386" ht="14" hidden="1" x14ac:dyDescent="0.3"/>
    <row r="387" ht="14" hidden="1" x14ac:dyDescent="0.3"/>
    <row r="388" ht="14" hidden="1" x14ac:dyDescent="0.3"/>
    <row r="389" ht="14" hidden="1" x14ac:dyDescent="0.3"/>
    <row r="390" ht="14" hidden="1" x14ac:dyDescent="0.3"/>
    <row r="391" ht="14" hidden="1" x14ac:dyDescent="0.3"/>
    <row r="392" ht="14" hidden="1" x14ac:dyDescent="0.3"/>
    <row r="393" ht="14" hidden="1" x14ac:dyDescent="0.3"/>
    <row r="394" ht="14" hidden="1" x14ac:dyDescent="0.3"/>
    <row r="395" ht="14" hidden="1" x14ac:dyDescent="0.3"/>
    <row r="396" ht="14" hidden="1" x14ac:dyDescent="0.3"/>
    <row r="397" ht="14" hidden="1" x14ac:dyDescent="0.3"/>
    <row r="398" ht="14" hidden="1" x14ac:dyDescent="0.3"/>
    <row r="399" ht="14" hidden="1" x14ac:dyDescent="0.3"/>
    <row r="400" ht="14" hidden="1" x14ac:dyDescent="0.3"/>
    <row r="401" ht="14" hidden="1" x14ac:dyDescent="0.3"/>
    <row r="402" ht="14" hidden="1" x14ac:dyDescent="0.3"/>
    <row r="403" ht="14" hidden="1" x14ac:dyDescent="0.3"/>
    <row r="404" ht="14" hidden="1" x14ac:dyDescent="0.3"/>
    <row r="405" ht="14" hidden="1" x14ac:dyDescent="0.3"/>
    <row r="406" ht="14" hidden="1" x14ac:dyDescent="0.3"/>
    <row r="407" ht="14" hidden="1" x14ac:dyDescent="0.3"/>
    <row r="408" ht="14" hidden="1" x14ac:dyDescent="0.3"/>
    <row r="409" ht="14" hidden="1" x14ac:dyDescent="0.3"/>
    <row r="410" ht="14" hidden="1" x14ac:dyDescent="0.3"/>
    <row r="411" ht="14" hidden="1" x14ac:dyDescent="0.3"/>
    <row r="412" ht="14" hidden="1" x14ac:dyDescent="0.3"/>
    <row r="413" ht="14" hidden="1" x14ac:dyDescent="0.3"/>
    <row r="414" ht="14" hidden="1" x14ac:dyDescent="0.3"/>
    <row r="415" ht="14" hidden="1" x14ac:dyDescent="0.3"/>
    <row r="416" ht="14" hidden="1" x14ac:dyDescent="0.3"/>
    <row r="417" ht="14" hidden="1" x14ac:dyDescent="0.3"/>
    <row r="418" ht="14" hidden="1" x14ac:dyDescent="0.3"/>
    <row r="419" ht="14" hidden="1" x14ac:dyDescent="0.3"/>
    <row r="420" ht="14" hidden="1" x14ac:dyDescent="0.3"/>
    <row r="421" ht="14" hidden="1" x14ac:dyDescent="0.3"/>
    <row r="422" ht="14" hidden="1" x14ac:dyDescent="0.3"/>
    <row r="423" ht="14" hidden="1" x14ac:dyDescent="0.3"/>
    <row r="424" ht="14" hidden="1" x14ac:dyDescent="0.3"/>
    <row r="425" ht="14" hidden="1" x14ac:dyDescent="0.3"/>
    <row r="426" ht="14" hidden="1" x14ac:dyDescent="0.3"/>
    <row r="427" ht="14" hidden="1" x14ac:dyDescent="0.3"/>
    <row r="428" ht="14" hidden="1" x14ac:dyDescent="0.3"/>
    <row r="429" ht="14" hidden="1" x14ac:dyDescent="0.3"/>
    <row r="430" ht="14" hidden="1" x14ac:dyDescent="0.3"/>
    <row r="431" ht="14" hidden="1" x14ac:dyDescent="0.3"/>
    <row r="432" ht="14" hidden="1" x14ac:dyDescent="0.3"/>
    <row r="433" ht="14" hidden="1" x14ac:dyDescent="0.3"/>
    <row r="434" ht="14" hidden="1" x14ac:dyDescent="0.3"/>
    <row r="435" ht="14" hidden="1" x14ac:dyDescent="0.3"/>
    <row r="436" ht="14" hidden="1" x14ac:dyDescent="0.3"/>
    <row r="437" ht="14" hidden="1" x14ac:dyDescent="0.3"/>
    <row r="438" ht="14" hidden="1" x14ac:dyDescent="0.3"/>
    <row r="439" ht="14" hidden="1" x14ac:dyDescent="0.3"/>
    <row r="440" ht="14" hidden="1" x14ac:dyDescent="0.3"/>
    <row r="441" ht="14" hidden="1" x14ac:dyDescent="0.3"/>
    <row r="442" ht="14" hidden="1" x14ac:dyDescent="0.3"/>
    <row r="443" ht="14" hidden="1" x14ac:dyDescent="0.3"/>
    <row r="444" ht="14" hidden="1" x14ac:dyDescent="0.3"/>
    <row r="445" ht="14" hidden="1" x14ac:dyDescent="0.3"/>
    <row r="446" ht="14" hidden="1" x14ac:dyDescent="0.3"/>
    <row r="447" ht="14" hidden="1" x14ac:dyDescent="0.3"/>
    <row r="448" ht="14" hidden="1" x14ac:dyDescent="0.3"/>
    <row r="449" ht="14" hidden="1" x14ac:dyDescent="0.3"/>
    <row r="450" ht="14" hidden="1" x14ac:dyDescent="0.3"/>
    <row r="451" ht="14" hidden="1" x14ac:dyDescent="0.3"/>
    <row r="452" ht="14" hidden="1" x14ac:dyDescent="0.3"/>
    <row r="453" ht="14" hidden="1" x14ac:dyDescent="0.3"/>
    <row r="454" ht="14" hidden="1" x14ac:dyDescent="0.3"/>
    <row r="455" ht="14" hidden="1" x14ac:dyDescent="0.3"/>
    <row r="456" ht="14" hidden="1" x14ac:dyDescent="0.3"/>
    <row r="457" ht="14" hidden="1" x14ac:dyDescent="0.3"/>
    <row r="458" ht="14" hidden="1" x14ac:dyDescent="0.3"/>
    <row r="459" ht="14" hidden="1" x14ac:dyDescent="0.3"/>
    <row r="460" ht="14" hidden="1" x14ac:dyDescent="0.3"/>
    <row r="461" ht="14" hidden="1" x14ac:dyDescent="0.3"/>
    <row r="462" ht="14" hidden="1" x14ac:dyDescent="0.3"/>
    <row r="463" ht="14" hidden="1" x14ac:dyDescent="0.3"/>
    <row r="464" ht="14" hidden="1" x14ac:dyDescent="0.3"/>
    <row r="465" ht="14" hidden="1" x14ac:dyDescent="0.3"/>
    <row r="466" ht="14" hidden="1" x14ac:dyDescent="0.3"/>
    <row r="467" ht="14" hidden="1" x14ac:dyDescent="0.3"/>
    <row r="468" ht="14" hidden="1" x14ac:dyDescent="0.3"/>
    <row r="469" ht="14" hidden="1" x14ac:dyDescent="0.3"/>
    <row r="470" ht="14" hidden="1" x14ac:dyDescent="0.3"/>
    <row r="471" ht="14" hidden="1" x14ac:dyDescent="0.3"/>
    <row r="472" ht="14" hidden="1" x14ac:dyDescent="0.3"/>
    <row r="473" ht="14" hidden="1" x14ac:dyDescent="0.3"/>
    <row r="474" ht="14" hidden="1" x14ac:dyDescent="0.3"/>
    <row r="475" ht="14" hidden="1" x14ac:dyDescent="0.3"/>
    <row r="476" ht="14" hidden="1" x14ac:dyDescent="0.3"/>
    <row r="477" ht="14" hidden="1" x14ac:dyDescent="0.3"/>
    <row r="478" ht="14" hidden="1" x14ac:dyDescent="0.3"/>
    <row r="479" ht="14" hidden="1" x14ac:dyDescent="0.3"/>
    <row r="480" ht="14" hidden="1" x14ac:dyDescent="0.3"/>
    <row r="481" ht="14" hidden="1" x14ac:dyDescent="0.3"/>
    <row r="482" ht="14" hidden="1" x14ac:dyDescent="0.3"/>
    <row r="483" ht="14" hidden="1" x14ac:dyDescent="0.3"/>
    <row r="484" ht="14" hidden="1" x14ac:dyDescent="0.3"/>
    <row r="485" ht="14" hidden="1" x14ac:dyDescent="0.3"/>
    <row r="486" ht="14" hidden="1" x14ac:dyDescent="0.3"/>
    <row r="487" ht="14" hidden="1" x14ac:dyDescent="0.3"/>
    <row r="488" ht="14" hidden="1" x14ac:dyDescent="0.3"/>
    <row r="489" ht="14" hidden="1" x14ac:dyDescent="0.3"/>
    <row r="490" ht="14" hidden="1" x14ac:dyDescent="0.3"/>
    <row r="491" ht="14" hidden="1" x14ac:dyDescent="0.3"/>
    <row r="492" ht="14" hidden="1" x14ac:dyDescent="0.3"/>
    <row r="493" ht="14" hidden="1" x14ac:dyDescent="0.3"/>
    <row r="494" ht="14" hidden="1" x14ac:dyDescent="0.3"/>
    <row r="495" ht="14" hidden="1" x14ac:dyDescent="0.3"/>
    <row r="496" ht="14" hidden="1" x14ac:dyDescent="0.3"/>
    <row r="497" ht="14" hidden="1" x14ac:dyDescent="0.3"/>
    <row r="498" ht="14" hidden="1" x14ac:dyDescent="0.3"/>
    <row r="499" ht="14" hidden="1" x14ac:dyDescent="0.3"/>
    <row r="500" ht="14" hidden="1" x14ac:dyDescent="0.3"/>
    <row r="501" ht="14" hidden="1" x14ac:dyDescent="0.3"/>
    <row r="502" ht="14" hidden="1" x14ac:dyDescent="0.3"/>
    <row r="503" ht="14" hidden="1" x14ac:dyDescent="0.3"/>
    <row r="504" ht="14" hidden="1" x14ac:dyDescent="0.3"/>
    <row r="505" ht="14" hidden="1" x14ac:dyDescent="0.3"/>
    <row r="506" ht="14" hidden="1" x14ac:dyDescent="0.3"/>
    <row r="507" ht="14" hidden="1" x14ac:dyDescent="0.3"/>
    <row r="508" ht="14" hidden="1" x14ac:dyDescent="0.3"/>
    <row r="509" ht="14" hidden="1" x14ac:dyDescent="0.3"/>
    <row r="510" ht="14" hidden="1" x14ac:dyDescent="0.3"/>
    <row r="511" ht="14" hidden="1" x14ac:dyDescent="0.3"/>
    <row r="512" ht="14" hidden="1" x14ac:dyDescent="0.3"/>
    <row r="513" ht="14" hidden="1" x14ac:dyDescent="0.3"/>
    <row r="514" ht="14" hidden="1" x14ac:dyDescent="0.3"/>
    <row r="515" ht="14" hidden="1" x14ac:dyDescent="0.3"/>
    <row r="516" ht="14" hidden="1" x14ac:dyDescent="0.3"/>
    <row r="517" ht="14" hidden="1" x14ac:dyDescent="0.3"/>
    <row r="518" ht="14" hidden="1" x14ac:dyDescent="0.3"/>
    <row r="519" ht="14" hidden="1" x14ac:dyDescent="0.3"/>
    <row r="520" ht="14" hidden="1" x14ac:dyDescent="0.3"/>
    <row r="521" ht="14" hidden="1" x14ac:dyDescent="0.3"/>
    <row r="522" ht="14" hidden="1" x14ac:dyDescent="0.3"/>
    <row r="523" ht="14" hidden="1" x14ac:dyDescent="0.3"/>
    <row r="524" ht="14" hidden="1" x14ac:dyDescent="0.3"/>
    <row r="525" ht="14" hidden="1" x14ac:dyDescent="0.3"/>
    <row r="526" ht="14" hidden="1" x14ac:dyDescent="0.3"/>
    <row r="527" ht="14" hidden="1" x14ac:dyDescent="0.3"/>
    <row r="528" ht="14" hidden="1" x14ac:dyDescent="0.3"/>
    <row r="529" ht="14" hidden="1" x14ac:dyDescent="0.3"/>
    <row r="530" ht="14" hidden="1" x14ac:dyDescent="0.3"/>
    <row r="531" ht="14" hidden="1" x14ac:dyDescent="0.3"/>
    <row r="532" ht="14" hidden="1" x14ac:dyDescent="0.3"/>
    <row r="533" ht="14" hidden="1" x14ac:dyDescent="0.3"/>
    <row r="534" ht="14" hidden="1" x14ac:dyDescent="0.3"/>
    <row r="535" ht="14" hidden="1" x14ac:dyDescent="0.3"/>
    <row r="536" ht="14" hidden="1" x14ac:dyDescent="0.3"/>
    <row r="537" ht="14" hidden="1" x14ac:dyDescent="0.3"/>
    <row r="538" ht="14" hidden="1" x14ac:dyDescent="0.3"/>
    <row r="539" ht="14" hidden="1" x14ac:dyDescent="0.3"/>
    <row r="540" ht="14" hidden="1" x14ac:dyDescent="0.3"/>
    <row r="541" ht="14" hidden="1" x14ac:dyDescent="0.3"/>
    <row r="542" ht="14" hidden="1" x14ac:dyDescent="0.3"/>
    <row r="543" ht="14" hidden="1" x14ac:dyDescent="0.3"/>
    <row r="544" ht="14" hidden="1" x14ac:dyDescent="0.3"/>
    <row r="545" ht="14" hidden="1" x14ac:dyDescent="0.3"/>
    <row r="546" ht="14" hidden="1" x14ac:dyDescent="0.3"/>
    <row r="547" ht="14" hidden="1" x14ac:dyDescent="0.3"/>
    <row r="548" ht="14" hidden="1" x14ac:dyDescent="0.3"/>
    <row r="549" ht="14" hidden="1" x14ac:dyDescent="0.3"/>
    <row r="550" ht="14" hidden="1" x14ac:dyDescent="0.3"/>
    <row r="551" ht="14" hidden="1" x14ac:dyDescent="0.3"/>
    <row r="552" ht="14" hidden="1" x14ac:dyDescent="0.3"/>
    <row r="553" ht="14" hidden="1" x14ac:dyDescent="0.3"/>
    <row r="554" ht="14" hidden="1" x14ac:dyDescent="0.3"/>
    <row r="555" ht="14" hidden="1" x14ac:dyDescent="0.3"/>
    <row r="556" ht="14" hidden="1" x14ac:dyDescent="0.3"/>
    <row r="557" ht="14" hidden="1" x14ac:dyDescent="0.3"/>
    <row r="558" ht="14" hidden="1" x14ac:dyDescent="0.3"/>
    <row r="559" ht="14" hidden="1" x14ac:dyDescent="0.3"/>
    <row r="560" ht="14" hidden="1" x14ac:dyDescent="0.3"/>
    <row r="561" ht="14" hidden="1" x14ac:dyDescent="0.3"/>
    <row r="562" ht="14" hidden="1" x14ac:dyDescent="0.3"/>
    <row r="563" ht="14" hidden="1" x14ac:dyDescent="0.3"/>
    <row r="564" ht="14" hidden="1" x14ac:dyDescent="0.3"/>
    <row r="565" ht="14" hidden="1" x14ac:dyDescent="0.3"/>
    <row r="566" ht="14" hidden="1" x14ac:dyDescent="0.3"/>
    <row r="567" ht="14" hidden="1" x14ac:dyDescent="0.3"/>
    <row r="568" ht="14" hidden="1" x14ac:dyDescent="0.3"/>
    <row r="569" ht="14" hidden="1" x14ac:dyDescent="0.3"/>
    <row r="570" ht="14" hidden="1" x14ac:dyDescent="0.3"/>
    <row r="571" ht="14" hidden="1" x14ac:dyDescent="0.3"/>
    <row r="572" ht="14" hidden="1" x14ac:dyDescent="0.3"/>
    <row r="573" ht="14" hidden="1" x14ac:dyDescent="0.3"/>
    <row r="574" ht="14" hidden="1" x14ac:dyDescent="0.3"/>
    <row r="575" ht="14" hidden="1" x14ac:dyDescent="0.3"/>
    <row r="576" ht="14" hidden="1" x14ac:dyDescent="0.3"/>
    <row r="577" ht="14" hidden="1" x14ac:dyDescent="0.3"/>
    <row r="578" ht="14" hidden="1" x14ac:dyDescent="0.3"/>
    <row r="579" ht="14" hidden="1" x14ac:dyDescent="0.3"/>
    <row r="580" ht="14" hidden="1" x14ac:dyDescent="0.3"/>
    <row r="581" ht="14" hidden="1" x14ac:dyDescent="0.3"/>
    <row r="582" ht="14" hidden="1" x14ac:dyDescent="0.3"/>
    <row r="583" ht="14" hidden="1" x14ac:dyDescent="0.3"/>
    <row r="584" ht="14" hidden="1" x14ac:dyDescent="0.3"/>
    <row r="585" ht="14" hidden="1" x14ac:dyDescent="0.3"/>
    <row r="586" ht="14" hidden="1" x14ac:dyDescent="0.3"/>
    <row r="587" ht="14" hidden="1" x14ac:dyDescent="0.3"/>
    <row r="588" ht="14" hidden="1" x14ac:dyDescent="0.3"/>
    <row r="589" ht="14" hidden="1" x14ac:dyDescent="0.3"/>
    <row r="590" ht="14" hidden="1" x14ac:dyDescent="0.3"/>
    <row r="591" ht="14" hidden="1" x14ac:dyDescent="0.3"/>
    <row r="592" ht="14" hidden="1" x14ac:dyDescent="0.3"/>
    <row r="593" ht="14" hidden="1" x14ac:dyDescent="0.3"/>
    <row r="594" ht="14" hidden="1" x14ac:dyDescent="0.3"/>
    <row r="595" ht="14" hidden="1" x14ac:dyDescent="0.3"/>
    <row r="596" ht="14" hidden="1" x14ac:dyDescent="0.3"/>
    <row r="597" ht="14" hidden="1" x14ac:dyDescent="0.3"/>
    <row r="598" ht="14" hidden="1" x14ac:dyDescent="0.3"/>
    <row r="599" ht="14" hidden="1" x14ac:dyDescent="0.3"/>
    <row r="600" ht="14" hidden="1" x14ac:dyDescent="0.3"/>
    <row r="601" ht="14" hidden="1" x14ac:dyDescent="0.3"/>
    <row r="602" ht="14" hidden="1" x14ac:dyDescent="0.3"/>
    <row r="603" ht="14" hidden="1" x14ac:dyDescent="0.3"/>
    <row r="604" ht="14" hidden="1" x14ac:dyDescent="0.3"/>
    <row r="605" ht="14" hidden="1" x14ac:dyDescent="0.3"/>
    <row r="606" ht="14" hidden="1" x14ac:dyDescent="0.3"/>
    <row r="607" ht="14" hidden="1" x14ac:dyDescent="0.3"/>
    <row r="608" ht="14" hidden="1" x14ac:dyDescent="0.3"/>
    <row r="609" ht="14" hidden="1" x14ac:dyDescent="0.3"/>
    <row r="610" ht="14" hidden="1" x14ac:dyDescent="0.3"/>
    <row r="611" ht="14" hidden="1" x14ac:dyDescent="0.3"/>
    <row r="612" ht="14" hidden="1" x14ac:dyDescent="0.3"/>
    <row r="613" ht="14" hidden="1" x14ac:dyDescent="0.3"/>
    <row r="614" ht="14" hidden="1" x14ac:dyDescent="0.3"/>
    <row r="615" ht="14" hidden="1" x14ac:dyDescent="0.3"/>
    <row r="616" ht="14" hidden="1" x14ac:dyDescent="0.3"/>
    <row r="617" ht="14" hidden="1" x14ac:dyDescent="0.3"/>
    <row r="618" ht="14" hidden="1" x14ac:dyDescent="0.3"/>
    <row r="619" ht="14" hidden="1" x14ac:dyDescent="0.3"/>
    <row r="620" ht="14" hidden="1" x14ac:dyDescent="0.3"/>
    <row r="621" ht="14" hidden="1" x14ac:dyDescent="0.3"/>
    <row r="622" ht="14" hidden="1" x14ac:dyDescent="0.3"/>
    <row r="623" ht="14" hidden="1" x14ac:dyDescent="0.3"/>
    <row r="624" ht="14" hidden="1" x14ac:dyDescent="0.3"/>
    <row r="625" ht="14" hidden="1" x14ac:dyDescent="0.3"/>
    <row r="626" ht="14" hidden="1" x14ac:dyDescent="0.3"/>
    <row r="627" ht="14" hidden="1" x14ac:dyDescent="0.3"/>
    <row r="628" ht="14" hidden="1" x14ac:dyDescent="0.3"/>
    <row r="629" ht="14" hidden="1" x14ac:dyDescent="0.3"/>
    <row r="630" ht="14" hidden="1" x14ac:dyDescent="0.3"/>
    <row r="631" ht="14" hidden="1" x14ac:dyDescent="0.3"/>
    <row r="632" ht="14" hidden="1" x14ac:dyDescent="0.3"/>
    <row r="633" ht="14" hidden="1" x14ac:dyDescent="0.3"/>
    <row r="634" ht="14" hidden="1" x14ac:dyDescent="0.3"/>
    <row r="635" ht="14" hidden="1" x14ac:dyDescent="0.3"/>
    <row r="636" ht="14" hidden="1" x14ac:dyDescent="0.3"/>
    <row r="637" ht="14" hidden="1" x14ac:dyDescent="0.3"/>
    <row r="638" ht="14" hidden="1" x14ac:dyDescent="0.3"/>
    <row r="639" ht="14" hidden="1" x14ac:dyDescent="0.3"/>
    <row r="640" ht="14" hidden="1" x14ac:dyDescent="0.3"/>
    <row r="641" ht="14" hidden="1" x14ac:dyDescent="0.3"/>
    <row r="642" ht="14" hidden="1" x14ac:dyDescent="0.3"/>
    <row r="643" ht="14" hidden="1" x14ac:dyDescent="0.3"/>
    <row r="644" ht="14" hidden="1" x14ac:dyDescent="0.3"/>
    <row r="645" ht="14" hidden="1" x14ac:dyDescent="0.3"/>
    <row r="646" ht="14" hidden="1" x14ac:dyDescent="0.3"/>
    <row r="647" ht="14" hidden="1" x14ac:dyDescent="0.3"/>
    <row r="648" ht="14" hidden="1" x14ac:dyDescent="0.3"/>
    <row r="649" ht="14" hidden="1" x14ac:dyDescent="0.3"/>
    <row r="650" ht="14" hidden="1" x14ac:dyDescent="0.3"/>
    <row r="651" ht="14" hidden="1" x14ac:dyDescent="0.3"/>
    <row r="652" ht="14" hidden="1" x14ac:dyDescent="0.3"/>
    <row r="653" ht="14" hidden="1" x14ac:dyDescent="0.3"/>
    <row r="654" ht="14" hidden="1" x14ac:dyDescent="0.3"/>
    <row r="655" ht="14" hidden="1" x14ac:dyDescent="0.3"/>
    <row r="656" ht="14" hidden="1" x14ac:dyDescent="0.3"/>
    <row r="657" ht="14" hidden="1" x14ac:dyDescent="0.3"/>
    <row r="658" ht="14" hidden="1" x14ac:dyDescent="0.3"/>
    <row r="659" ht="14" hidden="1" x14ac:dyDescent="0.3"/>
    <row r="660" ht="14" hidden="1" x14ac:dyDescent="0.3"/>
    <row r="661" ht="14" hidden="1" x14ac:dyDescent="0.3"/>
    <row r="662" ht="14" hidden="1" x14ac:dyDescent="0.3"/>
    <row r="663" ht="14" hidden="1" x14ac:dyDescent="0.3"/>
    <row r="664" ht="14" hidden="1" x14ac:dyDescent="0.3"/>
    <row r="665" ht="14" hidden="1" x14ac:dyDescent="0.3"/>
    <row r="666" ht="14" hidden="1" x14ac:dyDescent="0.3"/>
    <row r="667" ht="14" hidden="1" x14ac:dyDescent="0.3"/>
    <row r="668" ht="14" hidden="1" x14ac:dyDescent="0.3"/>
    <row r="669" ht="14" hidden="1" x14ac:dyDescent="0.3"/>
    <row r="670" ht="14" hidden="1" x14ac:dyDescent="0.3"/>
    <row r="671" ht="14" hidden="1" x14ac:dyDescent="0.3"/>
    <row r="672" ht="14" hidden="1" x14ac:dyDescent="0.3"/>
    <row r="673" ht="14" hidden="1" x14ac:dyDescent="0.3"/>
    <row r="674" ht="14" hidden="1" x14ac:dyDescent="0.3"/>
    <row r="675" ht="14" hidden="1" x14ac:dyDescent="0.3"/>
    <row r="676" ht="14" hidden="1" x14ac:dyDescent="0.3"/>
    <row r="677" ht="14" hidden="1" x14ac:dyDescent="0.3"/>
    <row r="678" ht="14" hidden="1" x14ac:dyDescent="0.3"/>
    <row r="679" ht="14" hidden="1" x14ac:dyDescent="0.3"/>
    <row r="680" ht="14" hidden="1" x14ac:dyDescent="0.3"/>
    <row r="681" ht="14" hidden="1" x14ac:dyDescent="0.3"/>
    <row r="682" ht="14" hidden="1" x14ac:dyDescent="0.3"/>
    <row r="683" ht="14" hidden="1" x14ac:dyDescent="0.3"/>
    <row r="684" ht="14" hidden="1" x14ac:dyDescent="0.3"/>
    <row r="685" ht="14" hidden="1" x14ac:dyDescent="0.3"/>
    <row r="686" ht="14" hidden="1" x14ac:dyDescent="0.3"/>
    <row r="687" ht="14" hidden="1" x14ac:dyDescent="0.3"/>
    <row r="688" ht="14" hidden="1" x14ac:dyDescent="0.3"/>
    <row r="689" ht="14" hidden="1" x14ac:dyDescent="0.3"/>
    <row r="690" ht="14" hidden="1" x14ac:dyDescent="0.3"/>
    <row r="691" ht="14" hidden="1" x14ac:dyDescent="0.3"/>
    <row r="692" ht="14" hidden="1" x14ac:dyDescent="0.3"/>
    <row r="693" ht="14" hidden="1" x14ac:dyDescent="0.3"/>
    <row r="694" ht="14" hidden="1" x14ac:dyDescent="0.3"/>
    <row r="695" ht="14" hidden="1" x14ac:dyDescent="0.3"/>
    <row r="696" ht="14" hidden="1" x14ac:dyDescent="0.3"/>
    <row r="697" ht="14" hidden="1" x14ac:dyDescent="0.3"/>
    <row r="698" ht="14" hidden="1" x14ac:dyDescent="0.3"/>
    <row r="699" ht="14" hidden="1" x14ac:dyDescent="0.3"/>
    <row r="700" ht="14" hidden="1" x14ac:dyDescent="0.3"/>
    <row r="701" ht="14" hidden="1" x14ac:dyDescent="0.3"/>
    <row r="702" ht="14" hidden="1" x14ac:dyDescent="0.3"/>
    <row r="703" ht="14" hidden="1" x14ac:dyDescent="0.3"/>
    <row r="704" ht="14" hidden="1" x14ac:dyDescent="0.3"/>
    <row r="705" ht="14" hidden="1" x14ac:dyDescent="0.3"/>
    <row r="706" ht="14" hidden="1" x14ac:dyDescent="0.3"/>
    <row r="707" ht="14" hidden="1" x14ac:dyDescent="0.3"/>
    <row r="708" ht="14" hidden="1" x14ac:dyDescent="0.3"/>
    <row r="709" ht="14" hidden="1" x14ac:dyDescent="0.3"/>
    <row r="710" ht="14" hidden="1" x14ac:dyDescent="0.3"/>
    <row r="711" ht="14" hidden="1" x14ac:dyDescent="0.3"/>
    <row r="712" ht="14" hidden="1" x14ac:dyDescent="0.3"/>
    <row r="713" ht="14" hidden="1" x14ac:dyDescent="0.3"/>
    <row r="714" ht="14" hidden="1" x14ac:dyDescent="0.3"/>
    <row r="715" ht="14" hidden="1" x14ac:dyDescent="0.3"/>
    <row r="716" ht="14" hidden="1" x14ac:dyDescent="0.3"/>
    <row r="717" ht="14" hidden="1" x14ac:dyDescent="0.3"/>
    <row r="718" ht="14" hidden="1" x14ac:dyDescent="0.3"/>
    <row r="719" ht="14" hidden="1" x14ac:dyDescent="0.3"/>
    <row r="720" ht="14" hidden="1" x14ac:dyDescent="0.3"/>
    <row r="721" ht="14" hidden="1" x14ac:dyDescent="0.3"/>
    <row r="722" ht="14" hidden="1" x14ac:dyDescent="0.3"/>
    <row r="723" ht="14" hidden="1" x14ac:dyDescent="0.3"/>
    <row r="724" ht="14" hidden="1" x14ac:dyDescent="0.3"/>
    <row r="725" ht="14" hidden="1" x14ac:dyDescent="0.3"/>
    <row r="726" ht="14" hidden="1" x14ac:dyDescent="0.3"/>
    <row r="727" ht="14" hidden="1" x14ac:dyDescent="0.3"/>
    <row r="728" ht="14" hidden="1" x14ac:dyDescent="0.3"/>
    <row r="729" ht="14" hidden="1" x14ac:dyDescent="0.3"/>
    <row r="730" ht="14" hidden="1" x14ac:dyDescent="0.3"/>
    <row r="731" ht="14" hidden="1" x14ac:dyDescent="0.3"/>
    <row r="732" ht="14" hidden="1" x14ac:dyDescent="0.3"/>
    <row r="733" ht="14" hidden="1" x14ac:dyDescent="0.3"/>
    <row r="734" ht="14" hidden="1" x14ac:dyDescent="0.3"/>
    <row r="735" ht="14" hidden="1" x14ac:dyDescent="0.3"/>
    <row r="736" ht="14" hidden="1" x14ac:dyDescent="0.3"/>
    <row r="737" ht="14" hidden="1" x14ac:dyDescent="0.3"/>
    <row r="738" ht="14" hidden="1" x14ac:dyDescent="0.3"/>
    <row r="739" ht="14" hidden="1" x14ac:dyDescent="0.3"/>
    <row r="740" ht="14" hidden="1" x14ac:dyDescent="0.3"/>
    <row r="741" ht="14" hidden="1" x14ac:dyDescent="0.3"/>
    <row r="742" ht="14" hidden="1" x14ac:dyDescent="0.3"/>
    <row r="743" ht="14" hidden="1" x14ac:dyDescent="0.3"/>
    <row r="744" ht="14" hidden="1" x14ac:dyDescent="0.3"/>
    <row r="745" ht="14" hidden="1" x14ac:dyDescent="0.3"/>
    <row r="746" ht="14" hidden="1" x14ac:dyDescent="0.3"/>
    <row r="747" ht="14" hidden="1" x14ac:dyDescent="0.3"/>
    <row r="748" ht="14" hidden="1" x14ac:dyDescent="0.3"/>
    <row r="749" ht="14" hidden="1" x14ac:dyDescent="0.3"/>
    <row r="750" ht="14" hidden="1" x14ac:dyDescent="0.3"/>
    <row r="751" ht="14" hidden="1" x14ac:dyDescent="0.3"/>
    <row r="752" ht="14" hidden="1" x14ac:dyDescent="0.3"/>
    <row r="753" ht="14" hidden="1" x14ac:dyDescent="0.3"/>
    <row r="754" ht="14" hidden="1" x14ac:dyDescent="0.3"/>
    <row r="755" ht="14" hidden="1" x14ac:dyDescent="0.3"/>
    <row r="756" ht="14" hidden="1" x14ac:dyDescent="0.3"/>
    <row r="757" ht="14" hidden="1" x14ac:dyDescent="0.3"/>
    <row r="758" ht="14" hidden="1" x14ac:dyDescent="0.3"/>
    <row r="759" ht="14" hidden="1" x14ac:dyDescent="0.3"/>
    <row r="760" ht="14" hidden="1" x14ac:dyDescent="0.3"/>
    <row r="761" ht="14" hidden="1" x14ac:dyDescent="0.3"/>
    <row r="762" ht="14" hidden="1" x14ac:dyDescent="0.3"/>
    <row r="763" ht="14" hidden="1" x14ac:dyDescent="0.3"/>
    <row r="764" ht="14" hidden="1" x14ac:dyDescent="0.3"/>
    <row r="765" ht="14" hidden="1" x14ac:dyDescent="0.3"/>
    <row r="766" ht="14" hidden="1" x14ac:dyDescent="0.3"/>
    <row r="767" ht="14" hidden="1" x14ac:dyDescent="0.3"/>
    <row r="768" ht="14" hidden="1" x14ac:dyDescent="0.3"/>
    <row r="769" ht="14" hidden="1" x14ac:dyDescent="0.3"/>
    <row r="770" ht="14" hidden="1" x14ac:dyDescent="0.3"/>
    <row r="771" ht="14" hidden="1" x14ac:dyDescent="0.3"/>
    <row r="772" ht="14" hidden="1" x14ac:dyDescent="0.3"/>
    <row r="773" ht="14" hidden="1" x14ac:dyDescent="0.3"/>
    <row r="774" ht="14" hidden="1" x14ac:dyDescent="0.3"/>
    <row r="775" ht="14" hidden="1" x14ac:dyDescent="0.3"/>
    <row r="776" ht="14" hidden="1" x14ac:dyDescent="0.3"/>
    <row r="777" ht="14" hidden="1" x14ac:dyDescent="0.3"/>
    <row r="778" ht="14" hidden="1" x14ac:dyDescent="0.3"/>
    <row r="779" ht="14" hidden="1" x14ac:dyDescent="0.3"/>
    <row r="780" ht="14" hidden="1" x14ac:dyDescent="0.3"/>
    <row r="781" ht="14" hidden="1" x14ac:dyDescent="0.3"/>
    <row r="782" ht="14" hidden="1" x14ac:dyDescent="0.3"/>
    <row r="783" ht="14" hidden="1" x14ac:dyDescent="0.3"/>
    <row r="784" ht="14" hidden="1" x14ac:dyDescent="0.3"/>
    <row r="785" ht="14" hidden="1" x14ac:dyDescent="0.3"/>
    <row r="786" ht="14" hidden="1" x14ac:dyDescent="0.3"/>
    <row r="787" ht="14" hidden="1" x14ac:dyDescent="0.3"/>
    <row r="788" ht="14" hidden="1" x14ac:dyDescent="0.3"/>
    <row r="789" ht="14" hidden="1" x14ac:dyDescent="0.3"/>
    <row r="790" ht="14" hidden="1" x14ac:dyDescent="0.3"/>
    <row r="791" ht="14" hidden="1" x14ac:dyDescent="0.3"/>
    <row r="792" ht="14" hidden="1" x14ac:dyDescent="0.3"/>
    <row r="793" ht="14" hidden="1" x14ac:dyDescent="0.3"/>
    <row r="794" ht="14" hidden="1" x14ac:dyDescent="0.3"/>
    <row r="795" ht="14" hidden="1" x14ac:dyDescent="0.3"/>
    <row r="796" ht="14" hidden="1" x14ac:dyDescent="0.3"/>
    <row r="797" ht="14" hidden="1" x14ac:dyDescent="0.3"/>
    <row r="798" ht="14" hidden="1" x14ac:dyDescent="0.3"/>
    <row r="799" ht="14" hidden="1" x14ac:dyDescent="0.3"/>
    <row r="800" ht="14" hidden="1" x14ac:dyDescent="0.3"/>
    <row r="801" ht="14" hidden="1" x14ac:dyDescent="0.3"/>
    <row r="802" ht="14" hidden="1" x14ac:dyDescent="0.3"/>
    <row r="803" ht="14" hidden="1" x14ac:dyDescent="0.3"/>
    <row r="804" ht="14" hidden="1" x14ac:dyDescent="0.3"/>
    <row r="805" ht="14" hidden="1" x14ac:dyDescent="0.3"/>
    <row r="806" ht="14" hidden="1" x14ac:dyDescent="0.3"/>
    <row r="807" ht="14" hidden="1" x14ac:dyDescent="0.3"/>
    <row r="808" ht="14" hidden="1" x14ac:dyDescent="0.3"/>
    <row r="809" ht="14" hidden="1" x14ac:dyDescent="0.3"/>
    <row r="810" ht="14" hidden="1" x14ac:dyDescent="0.3"/>
    <row r="811" ht="14" hidden="1" x14ac:dyDescent="0.3"/>
    <row r="812" ht="14" hidden="1" x14ac:dyDescent="0.3"/>
    <row r="813" ht="14" hidden="1" x14ac:dyDescent="0.3"/>
    <row r="814" ht="14" hidden="1" x14ac:dyDescent="0.3"/>
    <row r="815" ht="14" hidden="1" x14ac:dyDescent="0.3"/>
    <row r="816" ht="14" hidden="1" x14ac:dyDescent="0.3"/>
    <row r="817" ht="14" hidden="1" x14ac:dyDescent="0.3"/>
    <row r="818" ht="14" hidden="1" x14ac:dyDescent="0.3"/>
    <row r="819" ht="14" hidden="1" x14ac:dyDescent="0.3"/>
    <row r="820" ht="14" hidden="1" x14ac:dyDescent="0.3"/>
    <row r="821" ht="14" hidden="1" x14ac:dyDescent="0.3"/>
    <row r="822" ht="14" hidden="1" x14ac:dyDescent="0.3"/>
    <row r="823" ht="14" hidden="1" x14ac:dyDescent="0.3"/>
    <row r="824" ht="14" hidden="1" x14ac:dyDescent="0.3"/>
    <row r="825" ht="14" hidden="1" x14ac:dyDescent="0.3"/>
    <row r="826" ht="14" hidden="1" x14ac:dyDescent="0.3"/>
    <row r="827" ht="14" hidden="1" x14ac:dyDescent="0.3"/>
    <row r="828" ht="14" hidden="1" x14ac:dyDescent="0.3"/>
    <row r="829" ht="14" hidden="1" x14ac:dyDescent="0.3"/>
    <row r="830" ht="14" hidden="1" x14ac:dyDescent="0.3"/>
    <row r="831" ht="14" hidden="1" x14ac:dyDescent="0.3"/>
    <row r="832" ht="14" hidden="1" x14ac:dyDescent="0.3"/>
    <row r="833" ht="14" hidden="1" x14ac:dyDescent="0.3"/>
    <row r="834" ht="14" hidden="1" x14ac:dyDescent="0.3"/>
    <row r="835" ht="14" hidden="1" x14ac:dyDescent="0.3"/>
    <row r="836" ht="14" hidden="1" x14ac:dyDescent="0.3"/>
    <row r="837" ht="14" hidden="1" x14ac:dyDescent="0.3"/>
    <row r="838" ht="14" hidden="1" x14ac:dyDescent="0.3"/>
    <row r="839" ht="14" hidden="1" x14ac:dyDescent="0.3"/>
    <row r="840" ht="14" hidden="1" x14ac:dyDescent="0.3"/>
    <row r="841" ht="14" hidden="1" x14ac:dyDescent="0.3"/>
    <row r="842" ht="14" hidden="1" x14ac:dyDescent="0.3"/>
    <row r="843" ht="14" hidden="1" x14ac:dyDescent="0.3"/>
    <row r="844" ht="14" hidden="1" x14ac:dyDescent="0.3"/>
    <row r="845" ht="14" hidden="1" x14ac:dyDescent="0.3"/>
    <row r="846" ht="14" hidden="1" x14ac:dyDescent="0.3"/>
    <row r="847" ht="14" hidden="1" x14ac:dyDescent="0.3"/>
    <row r="848" ht="14" hidden="1" x14ac:dyDescent="0.3"/>
    <row r="849" ht="14" hidden="1" x14ac:dyDescent="0.3"/>
    <row r="850" ht="14" hidden="1" x14ac:dyDescent="0.3"/>
    <row r="851" ht="14" hidden="1" x14ac:dyDescent="0.3"/>
    <row r="852" ht="14" hidden="1" x14ac:dyDescent="0.3"/>
    <row r="853" ht="14" hidden="1" x14ac:dyDescent="0.3"/>
    <row r="854" ht="14" hidden="1" x14ac:dyDescent="0.3"/>
    <row r="855" ht="14" hidden="1" x14ac:dyDescent="0.3"/>
    <row r="856" ht="14" hidden="1" x14ac:dyDescent="0.3"/>
    <row r="857" ht="14" hidden="1" x14ac:dyDescent="0.3"/>
    <row r="858" ht="14" hidden="1" x14ac:dyDescent="0.3"/>
    <row r="859" ht="14" hidden="1" x14ac:dyDescent="0.3"/>
    <row r="860" ht="14" hidden="1" x14ac:dyDescent="0.3"/>
    <row r="861" ht="14" hidden="1" x14ac:dyDescent="0.3"/>
    <row r="862" ht="14" hidden="1" x14ac:dyDescent="0.3"/>
    <row r="863" ht="14" hidden="1" x14ac:dyDescent="0.3"/>
    <row r="864" ht="14" hidden="1" x14ac:dyDescent="0.3"/>
    <row r="865" ht="14" hidden="1" x14ac:dyDescent="0.3"/>
    <row r="866" ht="14" hidden="1" x14ac:dyDescent="0.3"/>
    <row r="867" ht="14" hidden="1" x14ac:dyDescent="0.3"/>
    <row r="868" ht="14" hidden="1" x14ac:dyDescent="0.3"/>
    <row r="869" ht="14" hidden="1" x14ac:dyDescent="0.3"/>
    <row r="870" ht="14" hidden="1" x14ac:dyDescent="0.3"/>
    <row r="871" ht="14" hidden="1" x14ac:dyDescent="0.3"/>
    <row r="872" ht="14" hidden="1" x14ac:dyDescent="0.3"/>
    <row r="873" ht="14" hidden="1" x14ac:dyDescent="0.3"/>
    <row r="874" ht="14" hidden="1" x14ac:dyDescent="0.3"/>
    <row r="875" ht="14" hidden="1" x14ac:dyDescent="0.3"/>
    <row r="876" ht="14" hidden="1" x14ac:dyDescent="0.3"/>
    <row r="877" ht="14" hidden="1" x14ac:dyDescent="0.3"/>
    <row r="878" ht="14" hidden="1" x14ac:dyDescent="0.3"/>
    <row r="879" ht="14" hidden="1" x14ac:dyDescent="0.3"/>
    <row r="880" ht="14" hidden="1" x14ac:dyDescent="0.3"/>
    <row r="881" ht="14" hidden="1" x14ac:dyDescent="0.3"/>
    <row r="882" ht="14" hidden="1" x14ac:dyDescent="0.3"/>
    <row r="883" ht="14" hidden="1" x14ac:dyDescent="0.3"/>
    <row r="884" ht="14" hidden="1" x14ac:dyDescent="0.3"/>
    <row r="885" ht="14" hidden="1" x14ac:dyDescent="0.3"/>
    <row r="886" ht="14" hidden="1" x14ac:dyDescent="0.3"/>
    <row r="887" ht="14" hidden="1" x14ac:dyDescent="0.3"/>
    <row r="888" ht="14" hidden="1" x14ac:dyDescent="0.3"/>
    <row r="889" ht="14" hidden="1" x14ac:dyDescent="0.3"/>
    <row r="890" ht="14" hidden="1" x14ac:dyDescent="0.3"/>
    <row r="891" ht="14" hidden="1" x14ac:dyDescent="0.3"/>
    <row r="892" ht="14" hidden="1" x14ac:dyDescent="0.3"/>
    <row r="893" ht="14" hidden="1" x14ac:dyDescent="0.3"/>
    <row r="894" ht="14" hidden="1" x14ac:dyDescent="0.3"/>
    <row r="895" ht="14" hidden="1" x14ac:dyDescent="0.3"/>
    <row r="896" ht="14" hidden="1" x14ac:dyDescent="0.3"/>
    <row r="897" ht="14" hidden="1" x14ac:dyDescent="0.3"/>
    <row r="898" ht="14" hidden="1" x14ac:dyDescent="0.3"/>
    <row r="899" ht="14" hidden="1" x14ac:dyDescent="0.3"/>
    <row r="900" ht="14" hidden="1" x14ac:dyDescent="0.3"/>
    <row r="901" ht="14" hidden="1" x14ac:dyDescent="0.3"/>
    <row r="902" ht="14" hidden="1" x14ac:dyDescent="0.3"/>
    <row r="903" ht="14" hidden="1" x14ac:dyDescent="0.3"/>
    <row r="904" ht="14" hidden="1" x14ac:dyDescent="0.3"/>
    <row r="905" ht="14" hidden="1" x14ac:dyDescent="0.3"/>
    <row r="906" ht="14" hidden="1" x14ac:dyDescent="0.3"/>
    <row r="907" ht="14" hidden="1" x14ac:dyDescent="0.3"/>
    <row r="908" ht="14" hidden="1" x14ac:dyDescent="0.3"/>
    <row r="909" ht="14" hidden="1" x14ac:dyDescent="0.3"/>
    <row r="910" ht="14" hidden="1" x14ac:dyDescent="0.3"/>
    <row r="911" ht="14" hidden="1" x14ac:dyDescent="0.3"/>
    <row r="912" ht="14" hidden="1" x14ac:dyDescent="0.3"/>
    <row r="913" ht="14" hidden="1" x14ac:dyDescent="0.3"/>
    <row r="914" ht="14" hidden="1" x14ac:dyDescent="0.3"/>
    <row r="915" ht="14" hidden="1" x14ac:dyDescent="0.3"/>
    <row r="916" ht="14" hidden="1" x14ac:dyDescent="0.3"/>
    <row r="917" ht="14" hidden="1" x14ac:dyDescent="0.3"/>
    <row r="918" ht="14" hidden="1" x14ac:dyDescent="0.3"/>
    <row r="919" ht="14" hidden="1" x14ac:dyDescent="0.3"/>
    <row r="920" ht="14" hidden="1" x14ac:dyDescent="0.3"/>
    <row r="921" ht="14" hidden="1" x14ac:dyDescent="0.3"/>
    <row r="922" ht="14" hidden="1" x14ac:dyDescent="0.3"/>
    <row r="923" ht="14" hidden="1" x14ac:dyDescent="0.3"/>
    <row r="924" ht="14" hidden="1" x14ac:dyDescent="0.3"/>
    <row r="925" ht="14" hidden="1" x14ac:dyDescent="0.3"/>
    <row r="926" ht="14" hidden="1" x14ac:dyDescent="0.3"/>
    <row r="927" ht="14" hidden="1" x14ac:dyDescent="0.3"/>
    <row r="928" ht="14" hidden="1" x14ac:dyDescent="0.3"/>
    <row r="929" ht="14" hidden="1" x14ac:dyDescent="0.3"/>
    <row r="930" ht="14" hidden="1" x14ac:dyDescent="0.3"/>
    <row r="931" ht="14" hidden="1" x14ac:dyDescent="0.3"/>
    <row r="932" ht="14" hidden="1" x14ac:dyDescent="0.3"/>
    <row r="933" ht="14" hidden="1" x14ac:dyDescent="0.3"/>
    <row r="934" ht="14" hidden="1" x14ac:dyDescent="0.3"/>
    <row r="935" ht="14" hidden="1" x14ac:dyDescent="0.3"/>
    <row r="936" ht="14" hidden="1" x14ac:dyDescent="0.3"/>
    <row r="937" ht="14" hidden="1" x14ac:dyDescent="0.3"/>
    <row r="938" ht="14" hidden="1" x14ac:dyDescent="0.3"/>
    <row r="939" ht="14" hidden="1" x14ac:dyDescent="0.3"/>
    <row r="940" ht="14" hidden="1" x14ac:dyDescent="0.3"/>
    <row r="941" ht="14" hidden="1" x14ac:dyDescent="0.3"/>
    <row r="942" ht="14" hidden="1" x14ac:dyDescent="0.3"/>
    <row r="943" ht="14" hidden="1" x14ac:dyDescent="0.3"/>
    <row r="944" ht="14" hidden="1" x14ac:dyDescent="0.3"/>
    <row r="945" ht="14" hidden="1" x14ac:dyDescent="0.3"/>
    <row r="946" ht="14" hidden="1" x14ac:dyDescent="0.3"/>
    <row r="947" ht="14" hidden="1" x14ac:dyDescent="0.3"/>
    <row r="948" ht="14" hidden="1" x14ac:dyDescent="0.3"/>
    <row r="949" ht="14" hidden="1" x14ac:dyDescent="0.3"/>
    <row r="950" ht="14" hidden="1" x14ac:dyDescent="0.3"/>
    <row r="951" ht="14" hidden="1" x14ac:dyDescent="0.3"/>
    <row r="952" ht="14" hidden="1" x14ac:dyDescent="0.3"/>
    <row r="953" ht="14" hidden="1" x14ac:dyDescent="0.3"/>
    <row r="954" ht="14" hidden="1" x14ac:dyDescent="0.3"/>
    <row r="955" ht="14" hidden="1" x14ac:dyDescent="0.3"/>
    <row r="956" ht="14" hidden="1" x14ac:dyDescent="0.3"/>
    <row r="957" ht="14" hidden="1" x14ac:dyDescent="0.3"/>
    <row r="958" ht="14" hidden="1" x14ac:dyDescent="0.3"/>
    <row r="959" ht="14" hidden="1" x14ac:dyDescent="0.3"/>
    <row r="960" ht="14" hidden="1" x14ac:dyDescent="0.3"/>
    <row r="961" ht="14" hidden="1" x14ac:dyDescent="0.3"/>
    <row r="962" ht="14" hidden="1" x14ac:dyDescent="0.3"/>
    <row r="963" ht="14" hidden="1" x14ac:dyDescent="0.3"/>
    <row r="964" ht="14" hidden="1" x14ac:dyDescent="0.3"/>
    <row r="965" ht="14" hidden="1" x14ac:dyDescent="0.3"/>
    <row r="966" ht="14" hidden="1" x14ac:dyDescent="0.3"/>
    <row r="967" ht="14" hidden="1" x14ac:dyDescent="0.3"/>
    <row r="968" ht="14" hidden="1" x14ac:dyDescent="0.3"/>
    <row r="969" ht="14" hidden="1" x14ac:dyDescent="0.3"/>
    <row r="970" ht="14" hidden="1" x14ac:dyDescent="0.3"/>
    <row r="971" ht="14" hidden="1" x14ac:dyDescent="0.3"/>
    <row r="972" ht="14" hidden="1" x14ac:dyDescent="0.3"/>
    <row r="973" ht="14" hidden="1" x14ac:dyDescent="0.3"/>
    <row r="974" ht="14" hidden="1" x14ac:dyDescent="0.3"/>
    <row r="975" ht="14" hidden="1" x14ac:dyDescent="0.3"/>
    <row r="976" ht="14" hidden="1" x14ac:dyDescent="0.3"/>
    <row r="977" ht="14" hidden="1" x14ac:dyDescent="0.3"/>
    <row r="978" ht="14" hidden="1" x14ac:dyDescent="0.3"/>
    <row r="979" ht="14" hidden="1" x14ac:dyDescent="0.3"/>
    <row r="980" ht="14" hidden="1" x14ac:dyDescent="0.3"/>
    <row r="981" ht="14" hidden="1" x14ac:dyDescent="0.3"/>
    <row r="982" ht="14" hidden="1" x14ac:dyDescent="0.3"/>
    <row r="983" ht="14" hidden="1" x14ac:dyDescent="0.3"/>
    <row r="984" ht="14" hidden="1" x14ac:dyDescent="0.3"/>
    <row r="985" ht="14" hidden="1" x14ac:dyDescent="0.3"/>
    <row r="986" ht="14" hidden="1" x14ac:dyDescent="0.3"/>
    <row r="987" ht="14" hidden="1" x14ac:dyDescent="0.3"/>
    <row r="988" ht="14" hidden="1" x14ac:dyDescent="0.3"/>
    <row r="989" ht="14" hidden="1" x14ac:dyDescent="0.3"/>
    <row r="990" ht="14" hidden="1" x14ac:dyDescent="0.3"/>
    <row r="991" ht="14" hidden="1" x14ac:dyDescent="0.3"/>
    <row r="992" ht="14" hidden="1" x14ac:dyDescent="0.3"/>
    <row r="993" ht="14" hidden="1" x14ac:dyDescent="0.3"/>
    <row r="994" ht="14" hidden="1" x14ac:dyDescent="0.3"/>
    <row r="995" ht="14" hidden="1" x14ac:dyDescent="0.3"/>
    <row r="996" ht="14" hidden="1" x14ac:dyDescent="0.3"/>
    <row r="997" ht="14" hidden="1" x14ac:dyDescent="0.3"/>
    <row r="998" ht="14" hidden="1" x14ac:dyDescent="0.3"/>
    <row r="999" ht="14" hidden="1" x14ac:dyDescent="0.3"/>
    <row r="1000" ht="14" hidden="1" x14ac:dyDescent="0.3"/>
    <row r="1001" ht="14" hidden="1" x14ac:dyDescent="0.3"/>
    <row r="1002" ht="14" hidden="1" x14ac:dyDescent="0.3"/>
    <row r="1003" ht="14" hidden="1" x14ac:dyDescent="0.3"/>
    <row r="1004" ht="14" hidden="1" x14ac:dyDescent="0.3"/>
    <row r="1005" ht="14" hidden="1" x14ac:dyDescent="0.3"/>
    <row r="1006" ht="14" hidden="1" x14ac:dyDescent="0.3"/>
    <row r="1007" ht="14" hidden="1" x14ac:dyDescent="0.3"/>
    <row r="1008" ht="14" hidden="1" x14ac:dyDescent="0.3"/>
    <row r="1009" ht="14" hidden="1" x14ac:dyDescent="0.3"/>
    <row r="1010" ht="14" hidden="1" x14ac:dyDescent="0.3"/>
    <row r="1011" ht="14" hidden="1" x14ac:dyDescent="0.3"/>
    <row r="1012" ht="14" hidden="1" x14ac:dyDescent="0.3"/>
    <row r="1013" ht="14" hidden="1" x14ac:dyDescent="0.3"/>
    <row r="1014" ht="14" hidden="1" x14ac:dyDescent="0.3"/>
    <row r="1015" ht="14" hidden="1" x14ac:dyDescent="0.3"/>
    <row r="1016" ht="14" hidden="1" x14ac:dyDescent="0.3"/>
    <row r="1017" ht="14" hidden="1" x14ac:dyDescent="0.3"/>
    <row r="1018" ht="14" hidden="1" x14ac:dyDescent="0.3"/>
    <row r="1019" ht="14" hidden="1" x14ac:dyDescent="0.3"/>
    <row r="1020" ht="14" hidden="1" x14ac:dyDescent="0.3"/>
    <row r="1021" ht="14" hidden="1" x14ac:dyDescent="0.3"/>
    <row r="1022" ht="14" hidden="1" x14ac:dyDescent="0.3"/>
    <row r="1023" ht="14" hidden="1" x14ac:dyDescent="0.3"/>
    <row r="1024" ht="14" hidden="1" x14ac:dyDescent="0.3"/>
    <row r="1025" ht="14" hidden="1" x14ac:dyDescent="0.3"/>
    <row r="1026" ht="14" hidden="1" x14ac:dyDescent="0.3"/>
    <row r="1027" ht="14" hidden="1" x14ac:dyDescent="0.3"/>
    <row r="1028" ht="14" hidden="1" x14ac:dyDescent="0.3"/>
    <row r="1029" ht="14" hidden="1" x14ac:dyDescent="0.3"/>
    <row r="1030" ht="14" hidden="1" x14ac:dyDescent="0.3"/>
    <row r="1031" ht="14" hidden="1" x14ac:dyDescent="0.3"/>
    <row r="1032" ht="14" hidden="1" x14ac:dyDescent="0.3"/>
    <row r="1033" ht="14" hidden="1" x14ac:dyDescent="0.3"/>
    <row r="1034" ht="14" hidden="1" x14ac:dyDescent="0.3"/>
    <row r="1035" ht="14" hidden="1" x14ac:dyDescent="0.3"/>
    <row r="1036" ht="14" hidden="1" x14ac:dyDescent="0.3"/>
    <row r="1037" ht="14" hidden="1" x14ac:dyDescent="0.3"/>
    <row r="1038" ht="14" hidden="1" x14ac:dyDescent="0.3"/>
    <row r="1039" ht="14" hidden="1" x14ac:dyDescent="0.3"/>
    <row r="1040" ht="14" hidden="1" x14ac:dyDescent="0.3"/>
    <row r="1041" ht="14" hidden="1" x14ac:dyDescent="0.3"/>
    <row r="1042" ht="14" hidden="1" x14ac:dyDescent="0.3"/>
    <row r="1043" ht="14" hidden="1" x14ac:dyDescent="0.3"/>
    <row r="1044" ht="14" hidden="1" x14ac:dyDescent="0.3"/>
    <row r="1045" ht="14" hidden="1" x14ac:dyDescent="0.3"/>
    <row r="1046" ht="14" hidden="1" x14ac:dyDescent="0.3"/>
    <row r="1047" ht="14" hidden="1" x14ac:dyDescent="0.3"/>
    <row r="1048" ht="14" hidden="1" x14ac:dyDescent="0.3"/>
    <row r="1049" ht="14" hidden="1" x14ac:dyDescent="0.3"/>
    <row r="1050" ht="14" hidden="1" x14ac:dyDescent="0.3"/>
    <row r="1051" ht="14" hidden="1" x14ac:dyDescent="0.3"/>
    <row r="1052" ht="14" hidden="1" x14ac:dyDescent="0.3"/>
    <row r="1053" ht="14" hidden="1" x14ac:dyDescent="0.3"/>
    <row r="1054" ht="14" hidden="1" x14ac:dyDescent="0.3"/>
    <row r="1055" ht="14" hidden="1" x14ac:dyDescent="0.3"/>
    <row r="1056" ht="14" hidden="1" x14ac:dyDescent="0.3"/>
    <row r="1057" ht="14" hidden="1" x14ac:dyDescent="0.3"/>
    <row r="1058" ht="14" hidden="1" x14ac:dyDescent="0.3"/>
    <row r="1059" ht="14" hidden="1" x14ac:dyDescent="0.3"/>
    <row r="1060" ht="14" hidden="1" x14ac:dyDescent="0.3"/>
    <row r="1061" ht="14" hidden="1" x14ac:dyDescent="0.3"/>
    <row r="1062" ht="14" hidden="1" x14ac:dyDescent="0.3"/>
    <row r="1063" ht="14" hidden="1" x14ac:dyDescent="0.3"/>
    <row r="1064" ht="14" hidden="1" x14ac:dyDescent="0.3"/>
    <row r="1065" ht="14" hidden="1" x14ac:dyDescent="0.3"/>
    <row r="1066" ht="14" hidden="1" x14ac:dyDescent="0.3"/>
    <row r="1067" ht="14" hidden="1" x14ac:dyDescent="0.3"/>
    <row r="1068" ht="14" hidden="1" x14ac:dyDescent="0.3"/>
    <row r="1069" ht="14" hidden="1" x14ac:dyDescent="0.3"/>
    <row r="1070" ht="14" hidden="1" x14ac:dyDescent="0.3"/>
    <row r="1071" ht="14" hidden="1" x14ac:dyDescent="0.3"/>
    <row r="1072" ht="14" hidden="1" x14ac:dyDescent="0.3"/>
    <row r="1073" ht="14" hidden="1" x14ac:dyDescent="0.3"/>
    <row r="1074" ht="14" hidden="1" x14ac:dyDescent="0.3"/>
    <row r="1075" ht="14" hidden="1" x14ac:dyDescent="0.3"/>
    <row r="1076" ht="14" hidden="1" x14ac:dyDescent="0.3"/>
    <row r="1077" ht="14" hidden="1" x14ac:dyDescent="0.3"/>
    <row r="1078" ht="14" hidden="1" x14ac:dyDescent="0.3"/>
    <row r="1079" ht="14" hidden="1" x14ac:dyDescent="0.3"/>
    <row r="1080" ht="14" hidden="1" x14ac:dyDescent="0.3"/>
    <row r="1081" ht="14" hidden="1" x14ac:dyDescent="0.3"/>
    <row r="1082" ht="14" hidden="1" x14ac:dyDescent="0.3"/>
    <row r="1083" ht="14" hidden="1" x14ac:dyDescent="0.3"/>
    <row r="1084" ht="14" hidden="1" x14ac:dyDescent="0.3"/>
    <row r="1085" ht="14" hidden="1" x14ac:dyDescent="0.3"/>
    <row r="1086" ht="14" hidden="1" x14ac:dyDescent="0.3"/>
    <row r="1087" ht="14" hidden="1" x14ac:dyDescent="0.3"/>
    <row r="1088" ht="14" hidden="1" x14ac:dyDescent="0.3"/>
    <row r="1089" ht="14" hidden="1" x14ac:dyDescent="0.3"/>
    <row r="1090" ht="14" hidden="1" x14ac:dyDescent="0.3"/>
    <row r="1091" ht="14" hidden="1" x14ac:dyDescent="0.3"/>
    <row r="1092" ht="14" hidden="1" x14ac:dyDescent="0.3"/>
    <row r="1093" ht="14" hidden="1" x14ac:dyDescent="0.3"/>
    <row r="1094" ht="14" hidden="1" x14ac:dyDescent="0.3"/>
    <row r="1095" ht="14" hidden="1" x14ac:dyDescent="0.3"/>
    <row r="1096" ht="14" hidden="1" x14ac:dyDescent="0.3"/>
    <row r="1097" ht="14" hidden="1" x14ac:dyDescent="0.3"/>
    <row r="1098" ht="14" hidden="1" x14ac:dyDescent="0.3"/>
    <row r="1099" ht="14" hidden="1" x14ac:dyDescent="0.3"/>
    <row r="1100" ht="14" hidden="1" x14ac:dyDescent="0.3"/>
    <row r="1101" ht="14" hidden="1" x14ac:dyDescent="0.3"/>
    <row r="1102" ht="14" hidden="1" x14ac:dyDescent="0.3"/>
    <row r="1103" ht="14" hidden="1" x14ac:dyDescent="0.3"/>
    <row r="1104" ht="14" hidden="1" x14ac:dyDescent="0.3"/>
    <row r="1105" ht="14" hidden="1" x14ac:dyDescent="0.3"/>
    <row r="1106" ht="14" hidden="1" x14ac:dyDescent="0.3"/>
    <row r="1107" ht="14" hidden="1" x14ac:dyDescent="0.3"/>
    <row r="1108" ht="14" hidden="1" x14ac:dyDescent="0.3"/>
    <row r="1109" ht="14" hidden="1" x14ac:dyDescent="0.3"/>
    <row r="1110" ht="14" hidden="1" x14ac:dyDescent="0.3"/>
    <row r="1111" ht="14" hidden="1" x14ac:dyDescent="0.3"/>
    <row r="1112" ht="14" hidden="1" x14ac:dyDescent="0.3"/>
    <row r="1113" ht="14" hidden="1" x14ac:dyDescent="0.3"/>
    <row r="1114" ht="14" hidden="1" x14ac:dyDescent="0.3"/>
    <row r="1115" ht="14" hidden="1" x14ac:dyDescent="0.3"/>
    <row r="1116" ht="14" hidden="1" x14ac:dyDescent="0.3"/>
    <row r="1117" ht="14" hidden="1" x14ac:dyDescent="0.3"/>
    <row r="1118" ht="14" hidden="1" x14ac:dyDescent="0.3"/>
    <row r="1119" ht="14" hidden="1" x14ac:dyDescent="0.3"/>
    <row r="1120" ht="14" hidden="1" x14ac:dyDescent="0.3"/>
    <row r="1121" ht="14" hidden="1" x14ac:dyDescent="0.3"/>
    <row r="1122" ht="14" hidden="1" x14ac:dyDescent="0.3"/>
    <row r="1123" ht="14" hidden="1" x14ac:dyDescent="0.3"/>
    <row r="1124" ht="14" hidden="1" x14ac:dyDescent="0.3"/>
    <row r="1125" ht="14" hidden="1" x14ac:dyDescent="0.3"/>
    <row r="1126" ht="14" hidden="1" x14ac:dyDescent="0.3"/>
    <row r="1127" ht="14" hidden="1" x14ac:dyDescent="0.3"/>
    <row r="1128" ht="14" hidden="1" x14ac:dyDescent="0.3"/>
    <row r="1129" ht="14" hidden="1" x14ac:dyDescent="0.3"/>
    <row r="1130" ht="14" hidden="1" x14ac:dyDescent="0.3"/>
    <row r="1131" ht="14" hidden="1" x14ac:dyDescent="0.3"/>
    <row r="1132" ht="14" hidden="1" x14ac:dyDescent="0.3"/>
    <row r="1133" ht="14" hidden="1" x14ac:dyDescent="0.3"/>
    <row r="1134" ht="14" hidden="1" x14ac:dyDescent="0.3"/>
    <row r="1135" ht="14" hidden="1" x14ac:dyDescent="0.3"/>
    <row r="1136" ht="14" hidden="1" x14ac:dyDescent="0.3"/>
    <row r="1137" ht="14" hidden="1" x14ac:dyDescent="0.3"/>
    <row r="1138" ht="14" hidden="1" x14ac:dyDescent="0.3"/>
    <row r="1139" ht="14" hidden="1" x14ac:dyDescent="0.3"/>
    <row r="1140" ht="14" hidden="1" x14ac:dyDescent="0.3"/>
    <row r="1141" ht="14" hidden="1" x14ac:dyDescent="0.3"/>
    <row r="1142" ht="14" hidden="1" x14ac:dyDescent="0.3"/>
    <row r="1143" ht="14" hidden="1" x14ac:dyDescent="0.3"/>
    <row r="1144" ht="14" hidden="1" x14ac:dyDescent="0.3"/>
    <row r="1145" ht="14" hidden="1" x14ac:dyDescent="0.3"/>
    <row r="1146" ht="14" hidden="1" x14ac:dyDescent="0.3"/>
    <row r="1147" ht="14" hidden="1" x14ac:dyDescent="0.3"/>
    <row r="1148" ht="14" hidden="1" x14ac:dyDescent="0.3"/>
    <row r="1149" ht="14" hidden="1" x14ac:dyDescent="0.3"/>
    <row r="1150" ht="14" hidden="1" x14ac:dyDescent="0.3"/>
    <row r="1151" ht="14" hidden="1" x14ac:dyDescent="0.3"/>
    <row r="1152" ht="14" hidden="1" x14ac:dyDescent="0.3"/>
    <row r="1153" ht="14" hidden="1" x14ac:dyDescent="0.3"/>
    <row r="1154" ht="14" hidden="1" x14ac:dyDescent="0.3"/>
    <row r="1155" ht="14" hidden="1" x14ac:dyDescent="0.3"/>
    <row r="1156" ht="14" hidden="1" x14ac:dyDescent="0.3"/>
    <row r="1157" ht="14" hidden="1" x14ac:dyDescent="0.3"/>
    <row r="1158" ht="14" hidden="1" x14ac:dyDescent="0.3"/>
    <row r="1159" ht="14" hidden="1" x14ac:dyDescent="0.3"/>
    <row r="1160" ht="14" hidden="1" x14ac:dyDescent="0.3"/>
    <row r="1161" ht="14" hidden="1" x14ac:dyDescent="0.3"/>
    <row r="1162" ht="14" hidden="1" x14ac:dyDescent="0.3"/>
    <row r="1163" ht="14" hidden="1" x14ac:dyDescent="0.3"/>
    <row r="1164" ht="14" hidden="1" x14ac:dyDescent="0.3"/>
    <row r="1165" ht="14" hidden="1" x14ac:dyDescent="0.3"/>
    <row r="1166" ht="14" hidden="1" x14ac:dyDescent="0.3"/>
    <row r="1167" ht="14" hidden="1" x14ac:dyDescent="0.3"/>
    <row r="1168" ht="14" hidden="1" x14ac:dyDescent="0.3"/>
    <row r="1169" ht="14" hidden="1" x14ac:dyDescent="0.3"/>
    <row r="1170" ht="14" hidden="1" x14ac:dyDescent="0.3"/>
    <row r="1171" ht="14" hidden="1" x14ac:dyDescent="0.3"/>
    <row r="1172" ht="14" hidden="1" x14ac:dyDescent="0.3"/>
    <row r="1173" ht="14" hidden="1" x14ac:dyDescent="0.3"/>
    <row r="1174" ht="14" hidden="1" x14ac:dyDescent="0.3"/>
    <row r="1175" ht="14" hidden="1" x14ac:dyDescent="0.3"/>
    <row r="1176" ht="14" hidden="1" x14ac:dyDescent="0.3"/>
    <row r="1177" ht="14" hidden="1" x14ac:dyDescent="0.3"/>
    <row r="1178" ht="14" hidden="1" x14ac:dyDescent="0.3"/>
    <row r="1179" ht="14" hidden="1" x14ac:dyDescent="0.3"/>
    <row r="1180" ht="14" hidden="1" x14ac:dyDescent="0.3"/>
    <row r="1181" ht="14" hidden="1" x14ac:dyDescent="0.3"/>
    <row r="1182" ht="14" hidden="1" x14ac:dyDescent="0.3"/>
    <row r="1183" ht="14" hidden="1" x14ac:dyDescent="0.3"/>
    <row r="1184" ht="14" hidden="1" x14ac:dyDescent="0.3"/>
    <row r="1185" ht="14" hidden="1" x14ac:dyDescent="0.3"/>
    <row r="1186" ht="14" hidden="1" x14ac:dyDescent="0.3"/>
    <row r="1187" ht="14" hidden="1" x14ac:dyDescent="0.3"/>
    <row r="1188" ht="14" hidden="1" x14ac:dyDescent="0.3"/>
    <row r="1189" ht="14" hidden="1" x14ac:dyDescent="0.3"/>
    <row r="1190" ht="14" hidden="1" x14ac:dyDescent="0.3"/>
    <row r="1191" ht="14" hidden="1" x14ac:dyDescent="0.3"/>
    <row r="1192" ht="14" hidden="1" x14ac:dyDescent="0.3"/>
    <row r="1193" ht="14" hidden="1" x14ac:dyDescent="0.3"/>
    <row r="1194" ht="14" hidden="1" x14ac:dyDescent="0.3"/>
    <row r="1195" ht="14" hidden="1" x14ac:dyDescent="0.3"/>
    <row r="1196" ht="14" hidden="1" x14ac:dyDescent="0.3"/>
    <row r="1197" ht="14" hidden="1" x14ac:dyDescent="0.3"/>
    <row r="1198" ht="14" hidden="1" x14ac:dyDescent="0.3"/>
    <row r="1199" ht="14" hidden="1" x14ac:dyDescent="0.3"/>
    <row r="1200" ht="14" hidden="1" x14ac:dyDescent="0.3"/>
    <row r="1201" ht="14" hidden="1" x14ac:dyDescent="0.3"/>
    <row r="1202" ht="14" hidden="1" x14ac:dyDescent="0.3"/>
    <row r="1203" ht="14" hidden="1" x14ac:dyDescent="0.3"/>
    <row r="1204" ht="14" hidden="1" x14ac:dyDescent="0.3"/>
    <row r="1205" ht="14" hidden="1" x14ac:dyDescent="0.3"/>
    <row r="1206" ht="14" hidden="1" x14ac:dyDescent="0.3"/>
    <row r="1207" ht="14" hidden="1" x14ac:dyDescent="0.3"/>
    <row r="1208" ht="14" hidden="1" x14ac:dyDescent="0.3"/>
    <row r="1209" ht="14" hidden="1" x14ac:dyDescent="0.3"/>
    <row r="1210" ht="14" hidden="1" x14ac:dyDescent="0.3"/>
    <row r="1211" ht="14" hidden="1" x14ac:dyDescent="0.3"/>
    <row r="1212" ht="14" hidden="1" x14ac:dyDescent="0.3"/>
    <row r="1213" ht="14" hidden="1" x14ac:dyDescent="0.3"/>
    <row r="1214" ht="14" hidden="1" x14ac:dyDescent="0.3"/>
    <row r="1215" ht="14" hidden="1" x14ac:dyDescent="0.3"/>
    <row r="1216" ht="14" hidden="1" x14ac:dyDescent="0.3"/>
    <row r="1217" ht="14" hidden="1" x14ac:dyDescent="0.3"/>
    <row r="1218" ht="14" hidden="1" x14ac:dyDescent="0.3"/>
    <row r="1219" ht="14" hidden="1" x14ac:dyDescent="0.3"/>
    <row r="1220" ht="14" hidden="1" x14ac:dyDescent="0.3"/>
    <row r="1221" ht="14" hidden="1" x14ac:dyDescent="0.3"/>
    <row r="1222" ht="14" hidden="1" x14ac:dyDescent="0.3"/>
    <row r="1223" ht="14" hidden="1" x14ac:dyDescent="0.3"/>
    <row r="1224" ht="14" hidden="1" x14ac:dyDescent="0.3"/>
    <row r="1225" ht="14" hidden="1" x14ac:dyDescent="0.3"/>
    <row r="1226" ht="14" hidden="1" x14ac:dyDescent="0.3"/>
    <row r="1227" ht="14" hidden="1" x14ac:dyDescent="0.3"/>
    <row r="1228" ht="14" hidden="1" x14ac:dyDescent="0.3"/>
    <row r="1229" ht="14" hidden="1" x14ac:dyDescent="0.3"/>
    <row r="1230" ht="14" hidden="1" x14ac:dyDescent="0.3"/>
    <row r="1231" ht="14" hidden="1" x14ac:dyDescent="0.3"/>
    <row r="1232" ht="14" hidden="1" x14ac:dyDescent="0.3"/>
    <row r="1233" ht="14" hidden="1" x14ac:dyDescent="0.3"/>
    <row r="1234" ht="14" hidden="1" x14ac:dyDescent="0.3"/>
    <row r="1235" ht="14" hidden="1" x14ac:dyDescent="0.3"/>
    <row r="1236" ht="14" hidden="1" x14ac:dyDescent="0.3"/>
    <row r="1237" ht="14" hidden="1" x14ac:dyDescent="0.3"/>
    <row r="1238" ht="14" hidden="1" x14ac:dyDescent="0.3"/>
    <row r="1239" ht="14" hidden="1" x14ac:dyDescent="0.3"/>
    <row r="1240" ht="14" hidden="1" x14ac:dyDescent="0.3"/>
    <row r="1241" ht="14" hidden="1" x14ac:dyDescent="0.3"/>
    <row r="1242" ht="14" hidden="1" x14ac:dyDescent="0.3"/>
    <row r="1243" ht="14" hidden="1" x14ac:dyDescent="0.3"/>
    <row r="1244" ht="14" hidden="1" x14ac:dyDescent="0.3"/>
    <row r="1245" ht="14" hidden="1" x14ac:dyDescent="0.3"/>
    <row r="1246" ht="14" hidden="1" x14ac:dyDescent="0.3"/>
    <row r="1247" ht="14" hidden="1" x14ac:dyDescent="0.3"/>
    <row r="1248" ht="14" hidden="1" x14ac:dyDescent="0.3"/>
    <row r="1249" ht="14" hidden="1" x14ac:dyDescent="0.3"/>
    <row r="1250" ht="14" hidden="1" x14ac:dyDescent="0.3"/>
    <row r="1251" ht="14" hidden="1" x14ac:dyDescent="0.3"/>
    <row r="1252" ht="14" hidden="1" x14ac:dyDescent="0.3"/>
    <row r="1253" ht="14" hidden="1" x14ac:dyDescent="0.3"/>
    <row r="1254" ht="14" hidden="1" x14ac:dyDescent="0.3"/>
    <row r="1255" ht="14" hidden="1" x14ac:dyDescent="0.3"/>
    <row r="1256" ht="14" hidden="1" x14ac:dyDescent="0.3"/>
    <row r="1257" ht="14" hidden="1" x14ac:dyDescent="0.3"/>
    <row r="1258" ht="14" hidden="1" x14ac:dyDescent="0.3"/>
    <row r="1259" ht="14" hidden="1" x14ac:dyDescent="0.3"/>
    <row r="1260" ht="14" hidden="1" x14ac:dyDescent="0.3"/>
    <row r="1261" ht="14" hidden="1" x14ac:dyDescent="0.3"/>
    <row r="1262" ht="14" hidden="1" x14ac:dyDescent="0.3"/>
    <row r="1263" ht="14" hidden="1" x14ac:dyDescent="0.3"/>
    <row r="1264" ht="14" hidden="1" x14ac:dyDescent="0.3"/>
    <row r="1265" ht="14" hidden="1" x14ac:dyDescent="0.3"/>
    <row r="1266" ht="14" hidden="1" x14ac:dyDescent="0.3"/>
    <row r="1267" ht="14" hidden="1" x14ac:dyDescent="0.3"/>
    <row r="1268" ht="14" hidden="1" x14ac:dyDescent="0.3"/>
    <row r="1269" ht="14" hidden="1" x14ac:dyDescent="0.3"/>
    <row r="1270" ht="14" hidden="1" x14ac:dyDescent="0.3"/>
    <row r="1271" ht="14" hidden="1" x14ac:dyDescent="0.3"/>
    <row r="1272" ht="14" hidden="1" x14ac:dyDescent="0.3"/>
    <row r="1273" ht="14" hidden="1" x14ac:dyDescent="0.3"/>
    <row r="1274" ht="14" hidden="1" x14ac:dyDescent="0.3"/>
    <row r="1275" ht="14" hidden="1" x14ac:dyDescent="0.3"/>
    <row r="1276" ht="14" hidden="1" x14ac:dyDescent="0.3"/>
    <row r="1277" ht="14" hidden="1" x14ac:dyDescent="0.3"/>
    <row r="1278" ht="14" hidden="1" x14ac:dyDescent="0.3"/>
    <row r="1279" ht="14" hidden="1" x14ac:dyDescent="0.3"/>
    <row r="1280" ht="14" hidden="1" x14ac:dyDescent="0.3"/>
    <row r="1281" ht="14" hidden="1" x14ac:dyDescent="0.3"/>
    <row r="1282" ht="14" hidden="1" x14ac:dyDescent="0.3"/>
    <row r="1283" ht="14" hidden="1" x14ac:dyDescent="0.3"/>
    <row r="1284" ht="14" hidden="1" x14ac:dyDescent="0.3"/>
    <row r="1285" ht="14" hidden="1" x14ac:dyDescent="0.3"/>
    <row r="1286" ht="14" hidden="1" x14ac:dyDescent="0.3"/>
    <row r="1287" ht="14" hidden="1" x14ac:dyDescent="0.3"/>
    <row r="1288" ht="14" hidden="1" x14ac:dyDescent="0.3"/>
    <row r="1289" ht="14" hidden="1" x14ac:dyDescent="0.3"/>
    <row r="1290" ht="14" hidden="1" x14ac:dyDescent="0.3"/>
    <row r="1291" ht="14" hidden="1" x14ac:dyDescent="0.3"/>
    <row r="1292" ht="14" hidden="1" x14ac:dyDescent="0.3"/>
    <row r="1293" ht="14" hidden="1" x14ac:dyDescent="0.3"/>
    <row r="1294" ht="14" hidden="1" x14ac:dyDescent="0.3"/>
    <row r="1295" ht="14" hidden="1" x14ac:dyDescent="0.3"/>
    <row r="1296" ht="14" hidden="1" x14ac:dyDescent="0.3"/>
    <row r="1297" ht="14" hidden="1" x14ac:dyDescent="0.3"/>
    <row r="1298" ht="14" hidden="1" x14ac:dyDescent="0.3"/>
    <row r="1299" ht="14" hidden="1" x14ac:dyDescent="0.3"/>
    <row r="1300" ht="14" hidden="1" x14ac:dyDescent="0.3"/>
    <row r="1301" ht="14" hidden="1" x14ac:dyDescent="0.3"/>
    <row r="1302" ht="14" hidden="1" x14ac:dyDescent="0.3"/>
    <row r="1303" ht="14" hidden="1" x14ac:dyDescent="0.3"/>
    <row r="1304" ht="14" hidden="1" x14ac:dyDescent="0.3"/>
    <row r="1305" ht="14" hidden="1" x14ac:dyDescent="0.3"/>
    <row r="1306" ht="14" hidden="1" x14ac:dyDescent="0.3"/>
    <row r="1307" ht="14" hidden="1" x14ac:dyDescent="0.3"/>
    <row r="1308" ht="14" hidden="1" x14ac:dyDescent="0.3"/>
    <row r="1309" ht="14" hidden="1" x14ac:dyDescent="0.3"/>
    <row r="1310" ht="14" hidden="1" x14ac:dyDescent="0.3"/>
    <row r="1311" ht="14" hidden="1" x14ac:dyDescent="0.3"/>
    <row r="1312" ht="14" hidden="1" x14ac:dyDescent="0.3"/>
    <row r="1313" ht="14" hidden="1" x14ac:dyDescent="0.3"/>
    <row r="1314" ht="14" hidden="1" x14ac:dyDescent="0.3"/>
    <row r="1315" ht="14" hidden="1" x14ac:dyDescent="0.3"/>
    <row r="1316" ht="14" hidden="1" x14ac:dyDescent="0.3"/>
    <row r="1317" ht="14" hidden="1" x14ac:dyDescent="0.3"/>
    <row r="1318" ht="14" hidden="1" x14ac:dyDescent="0.3"/>
    <row r="1319" ht="14" hidden="1" x14ac:dyDescent="0.3"/>
    <row r="1320" ht="14" hidden="1" x14ac:dyDescent="0.3"/>
    <row r="1321" ht="14" hidden="1" x14ac:dyDescent="0.3"/>
    <row r="1322" ht="14" hidden="1" x14ac:dyDescent="0.3"/>
    <row r="1323" ht="14" hidden="1" x14ac:dyDescent="0.3"/>
    <row r="1324" ht="14" hidden="1" x14ac:dyDescent="0.3"/>
    <row r="1325" ht="14" hidden="1" x14ac:dyDescent="0.3"/>
    <row r="1326" ht="14" hidden="1" x14ac:dyDescent="0.3"/>
    <row r="1327" ht="14" hidden="1" x14ac:dyDescent="0.3"/>
    <row r="1328" ht="14" hidden="1" x14ac:dyDescent="0.3"/>
    <row r="1329" ht="14" hidden="1" x14ac:dyDescent="0.3"/>
    <row r="1330" ht="14" hidden="1" x14ac:dyDescent="0.3"/>
    <row r="1331" ht="14" hidden="1" x14ac:dyDescent="0.3"/>
    <row r="1332" ht="14" hidden="1" x14ac:dyDescent="0.3"/>
    <row r="1333" ht="14" hidden="1" x14ac:dyDescent="0.3"/>
    <row r="1334" ht="14" hidden="1" x14ac:dyDescent="0.3"/>
    <row r="1335" ht="14" hidden="1" x14ac:dyDescent="0.3"/>
    <row r="1336" ht="14" hidden="1" x14ac:dyDescent="0.3"/>
    <row r="1337" ht="14" hidden="1" x14ac:dyDescent="0.3"/>
    <row r="1338" ht="14" hidden="1" x14ac:dyDescent="0.3"/>
    <row r="1339" ht="14" hidden="1" x14ac:dyDescent="0.3"/>
    <row r="1340" ht="14" hidden="1" x14ac:dyDescent="0.3"/>
    <row r="1341" ht="14" hidden="1" x14ac:dyDescent="0.3"/>
    <row r="1342" ht="14" hidden="1" x14ac:dyDescent="0.3"/>
    <row r="1343" ht="14" hidden="1" x14ac:dyDescent="0.3"/>
    <row r="1344" ht="14" hidden="1" x14ac:dyDescent="0.3"/>
    <row r="1345" ht="14" hidden="1" x14ac:dyDescent="0.3"/>
    <row r="1346" ht="14" hidden="1" x14ac:dyDescent="0.3"/>
    <row r="1347" ht="14" hidden="1" x14ac:dyDescent="0.3"/>
    <row r="1348" ht="14" hidden="1" x14ac:dyDescent="0.3"/>
    <row r="1349" ht="14" hidden="1" x14ac:dyDescent="0.3"/>
    <row r="1350" ht="14" hidden="1" x14ac:dyDescent="0.3"/>
    <row r="1351" ht="14" hidden="1" x14ac:dyDescent="0.3"/>
    <row r="1352" ht="14" hidden="1" x14ac:dyDescent="0.3"/>
    <row r="1353" ht="14" hidden="1" x14ac:dyDescent="0.3"/>
    <row r="1354" ht="14" hidden="1" x14ac:dyDescent="0.3"/>
    <row r="1355" ht="14" hidden="1" x14ac:dyDescent="0.3"/>
    <row r="1356" ht="14" hidden="1" x14ac:dyDescent="0.3"/>
    <row r="1357" ht="14" hidden="1" x14ac:dyDescent="0.3"/>
    <row r="1358" ht="14" hidden="1" x14ac:dyDescent="0.3"/>
    <row r="1359" ht="14" hidden="1" x14ac:dyDescent="0.3"/>
    <row r="1360" ht="14" hidden="1" x14ac:dyDescent="0.3"/>
    <row r="1361" ht="14" hidden="1" x14ac:dyDescent="0.3"/>
    <row r="1362" ht="14" hidden="1" x14ac:dyDescent="0.3"/>
    <row r="1363" ht="14" hidden="1" x14ac:dyDescent="0.3"/>
    <row r="1364" ht="14" hidden="1" x14ac:dyDescent="0.3"/>
    <row r="1365" ht="14" hidden="1" x14ac:dyDescent="0.3"/>
    <row r="1366" ht="14" hidden="1" x14ac:dyDescent="0.3"/>
    <row r="1367" ht="14" hidden="1" x14ac:dyDescent="0.3"/>
    <row r="1368" ht="14" hidden="1" x14ac:dyDescent="0.3"/>
    <row r="1369" ht="14" hidden="1" x14ac:dyDescent="0.3"/>
    <row r="1370" ht="14" hidden="1" x14ac:dyDescent="0.3"/>
    <row r="1371" ht="14" hidden="1" x14ac:dyDescent="0.3"/>
    <row r="1372" ht="14" hidden="1" x14ac:dyDescent="0.3"/>
    <row r="1373" ht="14" hidden="1" x14ac:dyDescent="0.3"/>
    <row r="1374" ht="14" hidden="1" x14ac:dyDescent="0.3"/>
    <row r="1375" ht="14" hidden="1" x14ac:dyDescent="0.3"/>
    <row r="1376" ht="14" hidden="1" x14ac:dyDescent="0.3"/>
    <row r="1377" ht="14" hidden="1" x14ac:dyDescent="0.3"/>
    <row r="1378" ht="14" hidden="1" x14ac:dyDescent="0.3"/>
    <row r="1379" ht="14" hidden="1" x14ac:dyDescent="0.3"/>
    <row r="1380" ht="14" hidden="1" x14ac:dyDescent="0.3"/>
    <row r="1381" ht="14" hidden="1" x14ac:dyDescent="0.3"/>
    <row r="1382" ht="14" hidden="1" x14ac:dyDescent="0.3"/>
    <row r="1383" ht="14" hidden="1" x14ac:dyDescent="0.3"/>
    <row r="1384" ht="14" hidden="1" x14ac:dyDescent="0.3"/>
    <row r="1385" ht="14" hidden="1" x14ac:dyDescent="0.3"/>
    <row r="1386" ht="14" hidden="1" x14ac:dyDescent="0.3"/>
    <row r="1387" ht="14" hidden="1" x14ac:dyDescent="0.3"/>
    <row r="1388" ht="14" hidden="1" x14ac:dyDescent="0.3"/>
    <row r="1389" ht="14" hidden="1" x14ac:dyDescent="0.3"/>
    <row r="1390" ht="14" hidden="1" x14ac:dyDescent="0.3"/>
    <row r="1391" ht="14" hidden="1" x14ac:dyDescent="0.3"/>
    <row r="1392" ht="14" hidden="1" x14ac:dyDescent="0.3"/>
    <row r="1393" ht="14" hidden="1" x14ac:dyDescent="0.3"/>
    <row r="1394" ht="14" hidden="1" x14ac:dyDescent="0.3"/>
    <row r="1395" ht="14" hidden="1" x14ac:dyDescent="0.3"/>
    <row r="1396" ht="14" hidden="1" x14ac:dyDescent="0.3"/>
    <row r="1397" ht="14" hidden="1" x14ac:dyDescent="0.3"/>
    <row r="1398" ht="14" hidden="1" x14ac:dyDescent="0.3"/>
    <row r="1399" ht="14" hidden="1" x14ac:dyDescent="0.3"/>
    <row r="1400" ht="14" hidden="1" x14ac:dyDescent="0.3"/>
    <row r="1401" ht="14" hidden="1" x14ac:dyDescent="0.3"/>
    <row r="1402" ht="14" hidden="1" x14ac:dyDescent="0.3"/>
    <row r="1403" ht="14" hidden="1" x14ac:dyDescent="0.3"/>
    <row r="1404" ht="14" hidden="1" x14ac:dyDescent="0.3"/>
    <row r="1405" ht="14" hidden="1" x14ac:dyDescent="0.3"/>
    <row r="1406" ht="14" hidden="1" x14ac:dyDescent="0.3"/>
    <row r="1407" ht="14" hidden="1" x14ac:dyDescent="0.3"/>
    <row r="1408" ht="14" hidden="1" x14ac:dyDescent="0.3"/>
    <row r="1409" ht="14" hidden="1" x14ac:dyDescent="0.3"/>
    <row r="1410" ht="14" hidden="1" x14ac:dyDescent="0.3"/>
    <row r="1411" ht="14" hidden="1" x14ac:dyDescent="0.3"/>
    <row r="1412" ht="14" hidden="1" x14ac:dyDescent="0.3"/>
    <row r="1413" ht="14" hidden="1" x14ac:dyDescent="0.3"/>
    <row r="1414" ht="14" hidden="1" x14ac:dyDescent="0.3"/>
    <row r="1415" ht="14" hidden="1" x14ac:dyDescent="0.3"/>
    <row r="1416" ht="14" hidden="1" x14ac:dyDescent="0.3"/>
    <row r="1417" ht="14" hidden="1" x14ac:dyDescent="0.3"/>
    <row r="1418" ht="14" hidden="1" x14ac:dyDescent="0.3"/>
    <row r="1419" ht="14" hidden="1" x14ac:dyDescent="0.3"/>
    <row r="1420" ht="14" hidden="1" x14ac:dyDescent="0.3"/>
    <row r="1421" ht="14" hidden="1" x14ac:dyDescent="0.3"/>
    <row r="1422" ht="14" hidden="1" x14ac:dyDescent="0.3"/>
    <row r="1423" ht="14" hidden="1" x14ac:dyDescent="0.3"/>
    <row r="1424" ht="14" hidden="1" x14ac:dyDescent="0.3"/>
    <row r="1425" ht="14" hidden="1" x14ac:dyDescent="0.3"/>
    <row r="1426" ht="14" hidden="1" x14ac:dyDescent="0.3"/>
    <row r="1427" ht="14" hidden="1" x14ac:dyDescent="0.3"/>
    <row r="1428" ht="14" hidden="1" x14ac:dyDescent="0.3"/>
    <row r="1429" ht="14" hidden="1" x14ac:dyDescent="0.3"/>
    <row r="1430" ht="14" hidden="1" x14ac:dyDescent="0.3"/>
    <row r="1431" ht="14" hidden="1" x14ac:dyDescent="0.3"/>
    <row r="1432" ht="14" hidden="1" x14ac:dyDescent="0.3"/>
    <row r="1433" ht="14" hidden="1" x14ac:dyDescent="0.3"/>
    <row r="1434" ht="14" hidden="1" x14ac:dyDescent="0.3"/>
    <row r="1435" ht="14" hidden="1" x14ac:dyDescent="0.3"/>
    <row r="1436" ht="14" hidden="1" x14ac:dyDescent="0.3"/>
    <row r="1437" ht="14" hidden="1" x14ac:dyDescent="0.3"/>
    <row r="1438" ht="14" hidden="1" x14ac:dyDescent="0.3"/>
    <row r="1439" ht="14" hidden="1" x14ac:dyDescent="0.3"/>
    <row r="1440" ht="14" hidden="1" x14ac:dyDescent="0.3"/>
    <row r="1441" ht="14" hidden="1" x14ac:dyDescent="0.3"/>
    <row r="1442" ht="14" hidden="1" x14ac:dyDescent="0.3"/>
    <row r="1443" ht="14" hidden="1" x14ac:dyDescent="0.3"/>
    <row r="1444" ht="14" hidden="1" x14ac:dyDescent="0.3"/>
    <row r="1445" ht="14" hidden="1" x14ac:dyDescent="0.3"/>
    <row r="1446" ht="14" hidden="1" x14ac:dyDescent="0.3"/>
    <row r="1447" ht="14" hidden="1" x14ac:dyDescent="0.3"/>
    <row r="1448" ht="14" hidden="1" x14ac:dyDescent="0.3"/>
    <row r="1449" ht="14" hidden="1" x14ac:dyDescent="0.3"/>
    <row r="1450" ht="14" hidden="1" x14ac:dyDescent="0.3"/>
    <row r="1451" ht="14" hidden="1" x14ac:dyDescent="0.3"/>
    <row r="1452" ht="14" hidden="1" x14ac:dyDescent="0.3"/>
    <row r="1453" ht="14" hidden="1" x14ac:dyDescent="0.3"/>
    <row r="1454" ht="14" hidden="1" x14ac:dyDescent="0.3"/>
    <row r="1455" ht="14" hidden="1" x14ac:dyDescent="0.3"/>
    <row r="1456" ht="14" hidden="1" x14ac:dyDescent="0.3"/>
    <row r="1457" ht="14" hidden="1" x14ac:dyDescent="0.3"/>
    <row r="1458" ht="14" hidden="1" x14ac:dyDescent="0.3"/>
    <row r="1459" ht="14" hidden="1" x14ac:dyDescent="0.3"/>
    <row r="1460" ht="14" hidden="1" x14ac:dyDescent="0.3"/>
    <row r="1461" ht="14" hidden="1" x14ac:dyDescent="0.3"/>
    <row r="1462" ht="14" hidden="1" x14ac:dyDescent="0.3"/>
    <row r="1463" ht="14" hidden="1" x14ac:dyDescent="0.3"/>
    <row r="1464" ht="14" hidden="1" x14ac:dyDescent="0.3"/>
    <row r="1465" ht="14" hidden="1" x14ac:dyDescent="0.3"/>
    <row r="1466" ht="14" hidden="1" x14ac:dyDescent="0.3"/>
    <row r="1467" ht="14" hidden="1" x14ac:dyDescent="0.3"/>
    <row r="1468" ht="14" hidden="1" x14ac:dyDescent="0.3"/>
    <row r="1469" ht="14" hidden="1" x14ac:dyDescent="0.3"/>
    <row r="1470" ht="14" hidden="1" x14ac:dyDescent="0.3"/>
    <row r="1471" ht="14" hidden="1" x14ac:dyDescent="0.3"/>
    <row r="1472" ht="14" hidden="1" x14ac:dyDescent="0.3"/>
    <row r="1473" ht="14" hidden="1" x14ac:dyDescent="0.3"/>
    <row r="1474" ht="14" hidden="1" x14ac:dyDescent="0.3"/>
    <row r="1475" ht="14" hidden="1" x14ac:dyDescent="0.3"/>
    <row r="1476" ht="14" hidden="1" x14ac:dyDescent="0.3"/>
    <row r="1477" ht="14" hidden="1" x14ac:dyDescent="0.3"/>
    <row r="1478" ht="14" hidden="1" x14ac:dyDescent="0.3"/>
    <row r="1479" ht="14" hidden="1" x14ac:dyDescent="0.3"/>
    <row r="1480" ht="14" hidden="1" x14ac:dyDescent="0.3"/>
    <row r="1481" ht="14" hidden="1" x14ac:dyDescent="0.3"/>
    <row r="1482" ht="14" hidden="1" x14ac:dyDescent="0.3"/>
    <row r="1483" ht="14" hidden="1" x14ac:dyDescent="0.3"/>
    <row r="1484" ht="14" hidden="1" x14ac:dyDescent="0.3"/>
    <row r="1485" ht="14" hidden="1" x14ac:dyDescent="0.3"/>
    <row r="1486" ht="14" hidden="1" x14ac:dyDescent="0.3"/>
    <row r="1487" ht="14" hidden="1" x14ac:dyDescent="0.3"/>
    <row r="1488" ht="14" hidden="1" x14ac:dyDescent="0.3"/>
    <row r="1489" ht="14" hidden="1" x14ac:dyDescent="0.3"/>
    <row r="1490" ht="14" hidden="1" x14ac:dyDescent="0.3"/>
    <row r="1491" ht="14" hidden="1" x14ac:dyDescent="0.3"/>
    <row r="1492" ht="14" hidden="1" x14ac:dyDescent="0.3"/>
    <row r="1493" ht="14" hidden="1" x14ac:dyDescent="0.3"/>
    <row r="1494" ht="14" hidden="1" x14ac:dyDescent="0.3"/>
    <row r="1495" ht="14" hidden="1" x14ac:dyDescent="0.3"/>
    <row r="1496" ht="14" hidden="1" x14ac:dyDescent="0.3"/>
    <row r="1497" ht="14" hidden="1" x14ac:dyDescent="0.3"/>
    <row r="1498" ht="14" hidden="1" x14ac:dyDescent="0.3"/>
    <row r="1499" ht="14" hidden="1" x14ac:dyDescent="0.3"/>
    <row r="1500" ht="14" hidden="1" x14ac:dyDescent="0.3"/>
    <row r="1501" ht="14" hidden="1" x14ac:dyDescent="0.3"/>
    <row r="1502" ht="14" hidden="1" x14ac:dyDescent="0.3"/>
    <row r="1503" ht="14" hidden="1" x14ac:dyDescent="0.3"/>
    <row r="1504" ht="14" hidden="1" x14ac:dyDescent="0.3"/>
    <row r="1505" ht="14" hidden="1" x14ac:dyDescent="0.3"/>
    <row r="1506" ht="14" hidden="1" x14ac:dyDescent="0.3"/>
    <row r="1507" ht="14" hidden="1" x14ac:dyDescent="0.3"/>
    <row r="1508" ht="14" hidden="1" x14ac:dyDescent="0.3"/>
    <row r="1509" ht="14" hidden="1" x14ac:dyDescent="0.3"/>
    <row r="1510" ht="14" hidden="1" x14ac:dyDescent="0.3"/>
    <row r="1511" ht="14" hidden="1" x14ac:dyDescent="0.3"/>
    <row r="1512" ht="14" hidden="1" x14ac:dyDescent="0.3"/>
    <row r="1513" ht="14" hidden="1" x14ac:dyDescent="0.3"/>
    <row r="1514" ht="14" hidden="1" x14ac:dyDescent="0.3"/>
    <row r="1515" ht="14" hidden="1" x14ac:dyDescent="0.3"/>
    <row r="1516" ht="14" hidden="1" x14ac:dyDescent="0.3"/>
    <row r="1517" ht="14" hidden="1" x14ac:dyDescent="0.3"/>
    <row r="1518" ht="14" hidden="1" x14ac:dyDescent="0.3"/>
    <row r="1519" ht="14" hidden="1" x14ac:dyDescent="0.3"/>
    <row r="1520" ht="14" hidden="1" x14ac:dyDescent="0.3"/>
    <row r="1521" ht="14" hidden="1" x14ac:dyDescent="0.3"/>
    <row r="1522" ht="14" hidden="1" x14ac:dyDescent="0.3"/>
    <row r="1523" ht="14" hidden="1" x14ac:dyDescent="0.3"/>
    <row r="1524" ht="14" hidden="1" x14ac:dyDescent="0.3"/>
    <row r="1525" ht="14" hidden="1" x14ac:dyDescent="0.3"/>
    <row r="1526" ht="14" hidden="1" x14ac:dyDescent="0.3"/>
    <row r="1527" ht="14" hidden="1" x14ac:dyDescent="0.3"/>
    <row r="1528" ht="14" hidden="1" x14ac:dyDescent="0.3"/>
    <row r="1529" ht="14" hidden="1" x14ac:dyDescent="0.3"/>
    <row r="1530" ht="14" hidden="1" x14ac:dyDescent="0.3"/>
    <row r="1531" ht="14" hidden="1" x14ac:dyDescent="0.3"/>
    <row r="1532" ht="14" hidden="1" x14ac:dyDescent="0.3"/>
    <row r="1533" ht="14" hidden="1" x14ac:dyDescent="0.3"/>
    <row r="1534" ht="14" hidden="1" x14ac:dyDescent="0.3"/>
    <row r="1535" ht="14" hidden="1" x14ac:dyDescent="0.3"/>
    <row r="1536" ht="14" hidden="1" x14ac:dyDescent="0.3"/>
    <row r="1537" ht="14" hidden="1" x14ac:dyDescent="0.3"/>
    <row r="1538" ht="14" hidden="1" x14ac:dyDescent="0.3"/>
    <row r="1539" ht="14" hidden="1" x14ac:dyDescent="0.3"/>
    <row r="1540" ht="14" hidden="1" x14ac:dyDescent="0.3"/>
    <row r="1541" ht="14" hidden="1" x14ac:dyDescent="0.3"/>
    <row r="1542" ht="14" hidden="1" x14ac:dyDescent="0.3"/>
    <row r="1543" ht="14" hidden="1" x14ac:dyDescent="0.3"/>
    <row r="1544" ht="14" hidden="1" x14ac:dyDescent="0.3"/>
    <row r="1545" ht="14" hidden="1" x14ac:dyDescent="0.3"/>
    <row r="1546" ht="14" hidden="1" x14ac:dyDescent="0.3"/>
    <row r="1547" ht="14" hidden="1" x14ac:dyDescent="0.3"/>
    <row r="1548" ht="14" hidden="1" x14ac:dyDescent="0.3"/>
    <row r="1549" ht="14" hidden="1" x14ac:dyDescent="0.3"/>
    <row r="1550" ht="14" hidden="1" x14ac:dyDescent="0.3"/>
    <row r="1551" ht="14" hidden="1" x14ac:dyDescent="0.3"/>
    <row r="1552" ht="14" hidden="1" x14ac:dyDescent="0.3"/>
    <row r="1553" ht="14" hidden="1" x14ac:dyDescent="0.3"/>
    <row r="1554" ht="14" hidden="1" x14ac:dyDescent="0.3"/>
    <row r="1555" ht="14" hidden="1" x14ac:dyDescent="0.3"/>
    <row r="1556" ht="14" hidden="1" x14ac:dyDescent="0.3"/>
    <row r="1557" ht="14" hidden="1" x14ac:dyDescent="0.3"/>
    <row r="1558" ht="14" hidden="1" x14ac:dyDescent="0.3"/>
    <row r="1559" ht="14" hidden="1" x14ac:dyDescent="0.3"/>
    <row r="1560" ht="14" hidden="1" x14ac:dyDescent="0.3"/>
    <row r="1561" ht="14" hidden="1" x14ac:dyDescent="0.3"/>
    <row r="1562" ht="14" hidden="1" x14ac:dyDescent="0.3"/>
    <row r="1563" ht="14" hidden="1" x14ac:dyDescent="0.3"/>
    <row r="1564" ht="14" hidden="1" x14ac:dyDescent="0.3"/>
    <row r="1565" ht="14" hidden="1" x14ac:dyDescent="0.3"/>
    <row r="1566" ht="14" hidden="1" x14ac:dyDescent="0.3"/>
    <row r="1567" ht="14" hidden="1" x14ac:dyDescent="0.3"/>
    <row r="1568" ht="14" hidden="1" x14ac:dyDescent="0.3"/>
    <row r="1569" ht="14" hidden="1" x14ac:dyDescent="0.3"/>
    <row r="1570" ht="14" hidden="1" x14ac:dyDescent="0.3"/>
    <row r="1571" ht="14" hidden="1" x14ac:dyDescent="0.3"/>
    <row r="1572" ht="14" hidden="1" x14ac:dyDescent="0.3"/>
    <row r="1573" ht="14" hidden="1" x14ac:dyDescent="0.3"/>
    <row r="1574" ht="14" hidden="1" x14ac:dyDescent="0.3"/>
    <row r="1575" ht="14" hidden="1" x14ac:dyDescent="0.3"/>
    <row r="1576" ht="14" hidden="1" x14ac:dyDescent="0.3"/>
    <row r="1577" ht="14" hidden="1" x14ac:dyDescent="0.3"/>
    <row r="1578" ht="14" hidden="1" x14ac:dyDescent="0.3"/>
    <row r="1579" ht="14" hidden="1" x14ac:dyDescent="0.3"/>
    <row r="1580" ht="14" hidden="1" x14ac:dyDescent="0.3"/>
    <row r="1581" ht="14" hidden="1" x14ac:dyDescent="0.3"/>
    <row r="1582" ht="14" hidden="1" x14ac:dyDescent="0.3"/>
    <row r="1583" ht="14" hidden="1" x14ac:dyDescent="0.3"/>
    <row r="1584" ht="14" hidden="1" x14ac:dyDescent="0.3"/>
    <row r="1585" ht="14" hidden="1" x14ac:dyDescent="0.3"/>
    <row r="1586" ht="14" hidden="1" x14ac:dyDescent="0.3"/>
    <row r="1587" ht="14" hidden="1" x14ac:dyDescent="0.3"/>
    <row r="1588" ht="14" hidden="1" x14ac:dyDescent="0.3"/>
    <row r="1589" ht="14" hidden="1" x14ac:dyDescent="0.3"/>
    <row r="1590" ht="14" hidden="1" x14ac:dyDescent="0.3"/>
    <row r="1591" ht="14" hidden="1" x14ac:dyDescent="0.3"/>
    <row r="1592" ht="14" hidden="1" x14ac:dyDescent="0.3"/>
    <row r="1593" ht="14" hidden="1" x14ac:dyDescent="0.3"/>
    <row r="1594" ht="14" hidden="1" x14ac:dyDescent="0.3"/>
    <row r="1595" ht="14" hidden="1" x14ac:dyDescent="0.3"/>
    <row r="1596" ht="14" hidden="1" x14ac:dyDescent="0.3"/>
    <row r="1597" ht="14" hidden="1" x14ac:dyDescent="0.3"/>
    <row r="1598" ht="14" hidden="1" x14ac:dyDescent="0.3"/>
    <row r="1599" ht="14" hidden="1" x14ac:dyDescent="0.3"/>
    <row r="1600" ht="14" hidden="1" x14ac:dyDescent="0.3"/>
    <row r="1601" ht="14" hidden="1" x14ac:dyDescent="0.3"/>
    <row r="1602" ht="14" hidden="1" x14ac:dyDescent="0.3"/>
    <row r="1603" ht="14" hidden="1" x14ac:dyDescent="0.3"/>
    <row r="1604" ht="14" hidden="1" x14ac:dyDescent="0.3"/>
    <row r="1605" ht="14" hidden="1" x14ac:dyDescent="0.3"/>
    <row r="1606" ht="14" hidden="1" x14ac:dyDescent="0.3"/>
    <row r="1607" ht="14" hidden="1" x14ac:dyDescent="0.3"/>
    <row r="1608" ht="14" hidden="1" x14ac:dyDescent="0.3"/>
    <row r="1609" ht="14" hidden="1" x14ac:dyDescent="0.3"/>
    <row r="1610" ht="14" hidden="1" x14ac:dyDescent="0.3"/>
    <row r="1611" ht="14" hidden="1" x14ac:dyDescent="0.3"/>
    <row r="1612" ht="14" hidden="1" x14ac:dyDescent="0.3"/>
    <row r="1613" ht="14" hidden="1" x14ac:dyDescent="0.3"/>
    <row r="1614" ht="14" hidden="1" x14ac:dyDescent="0.3"/>
    <row r="1615" ht="14" hidden="1" x14ac:dyDescent="0.3"/>
    <row r="1616" ht="14" hidden="1" x14ac:dyDescent="0.3"/>
    <row r="1617" ht="14" hidden="1" x14ac:dyDescent="0.3"/>
    <row r="1618" ht="14" hidden="1" x14ac:dyDescent="0.3"/>
    <row r="1619" ht="14" hidden="1" x14ac:dyDescent="0.3"/>
    <row r="1620" ht="14" hidden="1" x14ac:dyDescent="0.3"/>
    <row r="1621" ht="14" hidden="1" x14ac:dyDescent="0.3"/>
    <row r="1622" ht="14" hidden="1" x14ac:dyDescent="0.3"/>
    <row r="1623" ht="14" hidden="1" x14ac:dyDescent="0.3"/>
    <row r="1624" ht="14" hidden="1" x14ac:dyDescent="0.3"/>
    <row r="1625" ht="14" hidden="1" x14ac:dyDescent="0.3"/>
    <row r="1626" ht="14" hidden="1" x14ac:dyDescent="0.3"/>
    <row r="1627" ht="14" hidden="1" x14ac:dyDescent="0.3"/>
    <row r="1628" ht="14" hidden="1" x14ac:dyDescent="0.3"/>
    <row r="1629" ht="14" hidden="1" x14ac:dyDescent="0.3"/>
    <row r="1630" ht="14" hidden="1" x14ac:dyDescent="0.3"/>
    <row r="1631" ht="14" hidden="1" x14ac:dyDescent="0.3"/>
    <row r="1632" ht="14" hidden="1" x14ac:dyDescent="0.3"/>
    <row r="1633" ht="14" hidden="1" x14ac:dyDescent="0.3"/>
    <row r="1634" ht="14" hidden="1" x14ac:dyDescent="0.3"/>
    <row r="1635" ht="14" hidden="1" x14ac:dyDescent="0.3"/>
    <row r="1636" ht="14" hidden="1" x14ac:dyDescent="0.3"/>
    <row r="1637" ht="14" hidden="1" x14ac:dyDescent="0.3"/>
    <row r="1638" ht="14" hidden="1" x14ac:dyDescent="0.3"/>
    <row r="1639" ht="14" hidden="1" x14ac:dyDescent="0.3"/>
    <row r="1640" ht="14" hidden="1" x14ac:dyDescent="0.3"/>
    <row r="1641" ht="14" hidden="1" x14ac:dyDescent="0.3"/>
    <row r="1642" ht="14" hidden="1" x14ac:dyDescent="0.3"/>
    <row r="1643" ht="14" hidden="1" x14ac:dyDescent="0.3"/>
    <row r="1644" ht="14" hidden="1" x14ac:dyDescent="0.3"/>
    <row r="1645" ht="14" hidden="1" x14ac:dyDescent="0.3"/>
    <row r="1646" ht="14" hidden="1" x14ac:dyDescent="0.3"/>
    <row r="1647" ht="14" hidden="1" x14ac:dyDescent="0.3"/>
    <row r="1648" ht="14" hidden="1" x14ac:dyDescent="0.3"/>
    <row r="1649" ht="14" hidden="1" x14ac:dyDescent="0.3"/>
    <row r="1650" ht="14" hidden="1" x14ac:dyDescent="0.3"/>
    <row r="1651" ht="14" hidden="1" x14ac:dyDescent="0.3"/>
    <row r="1652" ht="14" hidden="1" x14ac:dyDescent="0.3"/>
    <row r="1653" ht="14" hidden="1" x14ac:dyDescent="0.3"/>
    <row r="1654" ht="14" hidden="1" x14ac:dyDescent="0.3"/>
    <row r="1655" ht="14" hidden="1" x14ac:dyDescent="0.3"/>
    <row r="1656" ht="14" hidden="1" x14ac:dyDescent="0.3"/>
    <row r="1657" ht="14" hidden="1" x14ac:dyDescent="0.3"/>
    <row r="1658" ht="14" hidden="1" x14ac:dyDescent="0.3"/>
    <row r="1659" ht="14" hidden="1" x14ac:dyDescent="0.3"/>
    <row r="1660" ht="14" hidden="1" x14ac:dyDescent="0.3"/>
    <row r="1661" ht="14" hidden="1" x14ac:dyDescent="0.3"/>
    <row r="1662" ht="14" hidden="1" x14ac:dyDescent="0.3"/>
    <row r="1663" ht="14" hidden="1" x14ac:dyDescent="0.3"/>
    <row r="1664" ht="14" hidden="1" x14ac:dyDescent="0.3"/>
    <row r="1665" ht="14" hidden="1" x14ac:dyDescent="0.3"/>
    <row r="1666" ht="14" hidden="1" x14ac:dyDescent="0.3"/>
    <row r="1667" ht="14" hidden="1" x14ac:dyDescent="0.3"/>
    <row r="1668" ht="14" hidden="1" x14ac:dyDescent="0.3"/>
    <row r="1669" ht="14" hidden="1" x14ac:dyDescent="0.3"/>
    <row r="1670" ht="14" hidden="1" x14ac:dyDescent="0.3"/>
    <row r="1671" ht="14" hidden="1" x14ac:dyDescent="0.3"/>
    <row r="1672" ht="14" hidden="1" x14ac:dyDescent="0.3"/>
    <row r="1673" ht="14" hidden="1" x14ac:dyDescent="0.3"/>
    <row r="1674" ht="14" hidden="1" x14ac:dyDescent="0.3"/>
    <row r="1675" ht="14" hidden="1" x14ac:dyDescent="0.3"/>
    <row r="1676" ht="14" hidden="1" x14ac:dyDescent="0.3"/>
    <row r="1677" ht="14" hidden="1" x14ac:dyDescent="0.3"/>
    <row r="1678" ht="14" hidden="1" x14ac:dyDescent="0.3"/>
    <row r="1679" ht="14" hidden="1" x14ac:dyDescent="0.3"/>
    <row r="1680" ht="14" hidden="1" x14ac:dyDescent="0.3"/>
    <row r="1681" ht="14" hidden="1" x14ac:dyDescent="0.3"/>
    <row r="1682" ht="14" hidden="1" x14ac:dyDescent="0.3"/>
    <row r="1683" ht="14" hidden="1" x14ac:dyDescent="0.3"/>
    <row r="1684" ht="14" hidden="1" x14ac:dyDescent="0.3"/>
    <row r="1685" ht="14" hidden="1" x14ac:dyDescent="0.3"/>
    <row r="1686" ht="14" hidden="1" x14ac:dyDescent="0.3"/>
    <row r="1687" ht="14" hidden="1" x14ac:dyDescent="0.3"/>
    <row r="1688" ht="14" hidden="1" x14ac:dyDescent="0.3"/>
    <row r="1689" ht="14" hidden="1" x14ac:dyDescent="0.3"/>
    <row r="1690" ht="14" hidden="1" x14ac:dyDescent="0.3"/>
    <row r="1691" ht="14" hidden="1" x14ac:dyDescent="0.3"/>
    <row r="1692" ht="14" hidden="1" x14ac:dyDescent="0.3"/>
    <row r="1693" ht="14" hidden="1" x14ac:dyDescent="0.3"/>
    <row r="1694" ht="14" hidden="1" x14ac:dyDescent="0.3"/>
    <row r="1695" ht="14" hidden="1" x14ac:dyDescent="0.3"/>
    <row r="1696" ht="14" hidden="1" x14ac:dyDescent="0.3"/>
    <row r="1697" ht="14" hidden="1" x14ac:dyDescent="0.3"/>
    <row r="1698" ht="14" hidden="1" x14ac:dyDescent="0.3"/>
    <row r="1699" ht="14" hidden="1" x14ac:dyDescent="0.3"/>
    <row r="1700" ht="14" hidden="1" x14ac:dyDescent="0.3"/>
    <row r="1701" ht="14" hidden="1" x14ac:dyDescent="0.3"/>
    <row r="1702" ht="14" hidden="1" x14ac:dyDescent="0.3"/>
    <row r="1703" ht="14" hidden="1" x14ac:dyDescent="0.3"/>
    <row r="1704" ht="14" hidden="1" x14ac:dyDescent="0.3"/>
    <row r="1705" ht="14" hidden="1" x14ac:dyDescent="0.3"/>
    <row r="1706" ht="14" hidden="1" x14ac:dyDescent="0.3"/>
    <row r="1707" ht="14" hidden="1" x14ac:dyDescent="0.3"/>
    <row r="1708" ht="14" hidden="1" x14ac:dyDescent="0.3"/>
    <row r="1709" ht="14" hidden="1" x14ac:dyDescent="0.3"/>
    <row r="1710" ht="14" hidden="1" x14ac:dyDescent="0.3"/>
    <row r="1711" ht="14" hidden="1" x14ac:dyDescent="0.3"/>
    <row r="1712" ht="14" hidden="1" x14ac:dyDescent="0.3"/>
    <row r="1713" ht="14" hidden="1" x14ac:dyDescent="0.3"/>
    <row r="1714" ht="14" hidden="1" x14ac:dyDescent="0.3"/>
    <row r="1715" ht="14" hidden="1" x14ac:dyDescent="0.3"/>
    <row r="1716" ht="14" hidden="1" x14ac:dyDescent="0.3"/>
    <row r="1717" ht="14" hidden="1" x14ac:dyDescent="0.3"/>
    <row r="1718" ht="14" hidden="1" x14ac:dyDescent="0.3"/>
    <row r="1719" ht="14" hidden="1" x14ac:dyDescent="0.3"/>
    <row r="1720" ht="14" hidden="1" x14ac:dyDescent="0.3"/>
    <row r="1721" ht="14" hidden="1" x14ac:dyDescent="0.3"/>
    <row r="1722" ht="14" hidden="1" x14ac:dyDescent="0.3"/>
    <row r="1723" ht="14" hidden="1" x14ac:dyDescent="0.3"/>
    <row r="1724" ht="14" hidden="1" x14ac:dyDescent="0.3"/>
    <row r="1725" ht="14" hidden="1" x14ac:dyDescent="0.3"/>
    <row r="1726" ht="14" hidden="1" x14ac:dyDescent="0.3"/>
    <row r="1727" ht="14" hidden="1" x14ac:dyDescent="0.3"/>
    <row r="1728" ht="14" hidden="1" x14ac:dyDescent="0.3"/>
    <row r="1729" ht="14" hidden="1" x14ac:dyDescent="0.3"/>
    <row r="1730" ht="14" hidden="1" x14ac:dyDescent="0.3"/>
    <row r="1731" ht="14" hidden="1" x14ac:dyDescent="0.3"/>
    <row r="1732" ht="14" hidden="1" x14ac:dyDescent="0.3"/>
    <row r="1733" ht="14" hidden="1" x14ac:dyDescent="0.3"/>
    <row r="1734" ht="14" hidden="1" x14ac:dyDescent="0.3"/>
    <row r="1735" ht="14" hidden="1" x14ac:dyDescent="0.3"/>
    <row r="1736" ht="14" hidden="1" x14ac:dyDescent="0.3"/>
    <row r="1737" ht="14" hidden="1" x14ac:dyDescent="0.3"/>
    <row r="1738" ht="14" hidden="1" x14ac:dyDescent="0.3"/>
    <row r="1739" ht="14" hidden="1" x14ac:dyDescent="0.3"/>
    <row r="1740" ht="14" hidden="1" x14ac:dyDescent="0.3"/>
    <row r="1741" ht="14" hidden="1" x14ac:dyDescent="0.3"/>
    <row r="1742" ht="14" hidden="1" x14ac:dyDescent="0.3"/>
    <row r="1743" ht="14" hidden="1" x14ac:dyDescent="0.3"/>
    <row r="1744" ht="14" hidden="1" x14ac:dyDescent="0.3"/>
    <row r="1745" ht="14" hidden="1" x14ac:dyDescent="0.3"/>
    <row r="1746" ht="14" hidden="1" x14ac:dyDescent="0.3"/>
    <row r="1747" ht="14" hidden="1" x14ac:dyDescent="0.3"/>
    <row r="1748" ht="14" hidden="1" x14ac:dyDescent="0.3"/>
    <row r="1749" ht="14" hidden="1" x14ac:dyDescent="0.3"/>
    <row r="1750" ht="14" hidden="1" x14ac:dyDescent="0.3"/>
    <row r="1751" ht="14" hidden="1" x14ac:dyDescent="0.3"/>
    <row r="1752" ht="14" hidden="1" x14ac:dyDescent="0.3"/>
    <row r="1753" ht="14" hidden="1" x14ac:dyDescent="0.3"/>
    <row r="1754" ht="14" hidden="1" x14ac:dyDescent="0.3"/>
    <row r="1755" ht="14" hidden="1" x14ac:dyDescent="0.3"/>
    <row r="1756" ht="14" hidden="1" x14ac:dyDescent="0.3"/>
    <row r="1757" ht="14" hidden="1" x14ac:dyDescent="0.3"/>
    <row r="1758" ht="14" hidden="1" x14ac:dyDescent="0.3"/>
    <row r="1759" ht="14" hidden="1" x14ac:dyDescent="0.3"/>
    <row r="1760" ht="14" hidden="1" x14ac:dyDescent="0.3"/>
    <row r="1761" ht="14" hidden="1" x14ac:dyDescent="0.3"/>
    <row r="1762" ht="14" hidden="1" x14ac:dyDescent="0.3"/>
    <row r="1763" ht="14" hidden="1" x14ac:dyDescent="0.3"/>
    <row r="1764" ht="14" hidden="1" x14ac:dyDescent="0.3"/>
    <row r="1765" ht="14" hidden="1" x14ac:dyDescent="0.3"/>
    <row r="1766" ht="14" hidden="1" x14ac:dyDescent="0.3"/>
    <row r="1767" ht="14" hidden="1" x14ac:dyDescent="0.3"/>
    <row r="1768" ht="14" hidden="1" x14ac:dyDescent="0.3"/>
    <row r="1769" ht="14" hidden="1" x14ac:dyDescent="0.3"/>
    <row r="1770" ht="14" hidden="1" x14ac:dyDescent="0.3"/>
    <row r="1771" ht="14" hidden="1" x14ac:dyDescent="0.3"/>
    <row r="1772" ht="14" hidden="1" x14ac:dyDescent="0.3"/>
    <row r="1773" ht="14" hidden="1" x14ac:dyDescent="0.3"/>
    <row r="1774" ht="14" hidden="1" x14ac:dyDescent="0.3"/>
    <row r="1775" ht="14" hidden="1" x14ac:dyDescent="0.3"/>
    <row r="1776" ht="14" hidden="1" x14ac:dyDescent="0.3"/>
    <row r="1777" ht="14" hidden="1" x14ac:dyDescent="0.3"/>
    <row r="1778" ht="14" hidden="1" x14ac:dyDescent="0.3"/>
    <row r="1779" ht="14" hidden="1" x14ac:dyDescent="0.3"/>
    <row r="1780" ht="14" hidden="1" x14ac:dyDescent="0.3"/>
    <row r="1781" ht="14" hidden="1" x14ac:dyDescent="0.3"/>
    <row r="1782" ht="14" hidden="1" x14ac:dyDescent="0.3"/>
    <row r="1783" ht="14" hidden="1" x14ac:dyDescent="0.3"/>
    <row r="1784" ht="14" hidden="1" x14ac:dyDescent="0.3"/>
    <row r="1785" ht="14" hidden="1" x14ac:dyDescent="0.3"/>
    <row r="1786" ht="14" hidden="1" x14ac:dyDescent="0.3"/>
    <row r="1787" ht="14" hidden="1" x14ac:dyDescent="0.3"/>
    <row r="1788" ht="14" hidden="1" x14ac:dyDescent="0.3"/>
    <row r="1789" ht="14" hidden="1" x14ac:dyDescent="0.3"/>
    <row r="1790" ht="14" hidden="1" x14ac:dyDescent="0.3"/>
    <row r="1791" ht="14" hidden="1" x14ac:dyDescent="0.3"/>
    <row r="1792" ht="14" hidden="1" x14ac:dyDescent="0.3"/>
    <row r="1793" ht="14" hidden="1" x14ac:dyDescent="0.3"/>
    <row r="1794" ht="14" hidden="1" x14ac:dyDescent="0.3"/>
    <row r="1795" ht="14" hidden="1" x14ac:dyDescent="0.3"/>
    <row r="1796" ht="14" hidden="1" x14ac:dyDescent="0.3"/>
    <row r="1797" ht="14" hidden="1" x14ac:dyDescent="0.3"/>
    <row r="1798" ht="14" hidden="1" x14ac:dyDescent="0.3"/>
    <row r="1799" ht="14" hidden="1" x14ac:dyDescent="0.3"/>
    <row r="1800" ht="14" hidden="1" x14ac:dyDescent="0.3"/>
    <row r="1801" ht="14" hidden="1" x14ac:dyDescent="0.3"/>
    <row r="1802" ht="14" hidden="1" x14ac:dyDescent="0.3"/>
    <row r="1803" ht="14" hidden="1" x14ac:dyDescent="0.3"/>
    <row r="1804" ht="14" hidden="1" x14ac:dyDescent="0.3"/>
    <row r="1805" ht="14" hidden="1" x14ac:dyDescent="0.3"/>
    <row r="1806" ht="14" hidden="1" x14ac:dyDescent="0.3"/>
    <row r="1807" ht="14" hidden="1" x14ac:dyDescent="0.3"/>
    <row r="1808" ht="14" hidden="1" x14ac:dyDescent="0.3"/>
    <row r="1809" ht="14" hidden="1" x14ac:dyDescent="0.3"/>
    <row r="1810" ht="14" hidden="1" x14ac:dyDescent="0.3"/>
    <row r="1811" ht="14" hidden="1" x14ac:dyDescent="0.3"/>
    <row r="1812" ht="14" hidden="1" x14ac:dyDescent="0.3"/>
    <row r="1813" ht="14" hidden="1" x14ac:dyDescent="0.3"/>
    <row r="1814" ht="14" hidden="1" x14ac:dyDescent="0.3"/>
    <row r="1815" ht="14" hidden="1" x14ac:dyDescent="0.3"/>
    <row r="1816" ht="14" hidden="1" x14ac:dyDescent="0.3"/>
    <row r="1817" ht="14" hidden="1" x14ac:dyDescent="0.3"/>
    <row r="1818" ht="14" hidden="1" x14ac:dyDescent="0.3"/>
    <row r="1819" ht="14" hidden="1" x14ac:dyDescent="0.3"/>
    <row r="1820" ht="14" hidden="1" x14ac:dyDescent="0.3"/>
    <row r="1821" ht="14" hidden="1" x14ac:dyDescent="0.3"/>
    <row r="1822" ht="14" hidden="1" x14ac:dyDescent="0.3"/>
    <row r="1823" ht="14" hidden="1" x14ac:dyDescent="0.3"/>
    <row r="1824" ht="14" hidden="1" x14ac:dyDescent="0.3"/>
    <row r="1825" ht="14" hidden="1" x14ac:dyDescent="0.3"/>
    <row r="1826" ht="14" hidden="1" x14ac:dyDescent="0.3"/>
    <row r="1827" ht="14" hidden="1" x14ac:dyDescent="0.3"/>
    <row r="1828" ht="14" hidden="1" x14ac:dyDescent="0.3"/>
    <row r="1829" ht="14" hidden="1" x14ac:dyDescent="0.3"/>
    <row r="1830" ht="14" hidden="1" x14ac:dyDescent="0.3"/>
    <row r="1831" ht="14" hidden="1" x14ac:dyDescent="0.3"/>
    <row r="1832" ht="14" hidden="1" x14ac:dyDescent="0.3"/>
    <row r="1833" ht="14" hidden="1" x14ac:dyDescent="0.3"/>
    <row r="1834" ht="14" hidden="1" x14ac:dyDescent="0.3"/>
    <row r="1835" ht="14" hidden="1" x14ac:dyDescent="0.3"/>
    <row r="1836" ht="14" hidden="1" x14ac:dyDescent="0.3"/>
    <row r="1837" ht="14" hidden="1" x14ac:dyDescent="0.3"/>
    <row r="1838" ht="14" hidden="1" x14ac:dyDescent="0.3"/>
    <row r="1839" ht="14" hidden="1" x14ac:dyDescent="0.3"/>
    <row r="1840" ht="14" hidden="1" x14ac:dyDescent="0.3"/>
    <row r="1841" ht="14" hidden="1" x14ac:dyDescent="0.3"/>
    <row r="1842" ht="14" hidden="1" x14ac:dyDescent="0.3"/>
    <row r="1843" ht="14" hidden="1" x14ac:dyDescent="0.3"/>
    <row r="1844" ht="14" hidden="1" x14ac:dyDescent="0.3"/>
    <row r="1845" ht="14" hidden="1" x14ac:dyDescent="0.3"/>
    <row r="1846" ht="14" hidden="1" x14ac:dyDescent="0.3"/>
    <row r="1847" ht="14" hidden="1" x14ac:dyDescent="0.3"/>
    <row r="1848" ht="14" hidden="1" x14ac:dyDescent="0.3"/>
    <row r="1849" ht="14" hidden="1" x14ac:dyDescent="0.3"/>
    <row r="1850" ht="14" hidden="1" x14ac:dyDescent="0.3"/>
    <row r="1851" ht="14" hidden="1" x14ac:dyDescent="0.3"/>
    <row r="1852" ht="14" hidden="1" x14ac:dyDescent="0.3"/>
    <row r="1853" ht="14" hidden="1" x14ac:dyDescent="0.3"/>
    <row r="1854" ht="14" hidden="1" x14ac:dyDescent="0.3"/>
    <row r="1855" ht="14" hidden="1" x14ac:dyDescent="0.3"/>
    <row r="1856" ht="14" hidden="1" x14ac:dyDescent="0.3"/>
    <row r="1857" ht="14" hidden="1" x14ac:dyDescent="0.3"/>
    <row r="1858" ht="14" hidden="1" x14ac:dyDescent="0.3"/>
    <row r="1859" ht="14" hidden="1" x14ac:dyDescent="0.3"/>
    <row r="1860" ht="14" hidden="1" x14ac:dyDescent="0.3"/>
    <row r="1861" ht="14" hidden="1" x14ac:dyDescent="0.3"/>
    <row r="1862" ht="14" hidden="1" x14ac:dyDescent="0.3"/>
    <row r="1863" ht="14" hidden="1" x14ac:dyDescent="0.3"/>
    <row r="1864" ht="14" hidden="1" x14ac:dyDescent="0.3"/>
    <row r="1865" ht="14" hidden="1" x14ac:dyDescent="0.3"/>
    <row r="1866" ht="14" hidden="1" x14ac:dyDescent="0.3"/>
    <row r="1867" ht="14" hidden="1" x14ac:dyDescent="0.3"/>
    <row r="1868" ht="14" hidden="1" x14ac:dyDescent="0.3"/>
    <row r="1869" ht="14" hidden="1" x14ac:dyDescent="0.3"/>
    <row r="1870" ht="14" hidden="1" x14ac:dyDescent="0.3"/>
    <row r="1871" ht="14" hidden="1" x14ac:dyDescent="0.3"/>
    <row r="1872" ht="14" hidden="1" x14ac:dyDescent="0.3"/>
    <row r="1873" ht="14" hidden="1" x14ac:dyDescent="0.3"/>
    <row r="1874" ht="14" hidden="1" x14ac:dyDescent="0.3"/>
    <row r="1875" ht="14" hidden="1" x14ac:dyDescent="0.3"/>
    <row r="1876" ht="14" hidden="1" x14ac:dyDescent="0.3"/>
    <row r="1877" ht="14" hidden="1" x14ac:dyDescent="0.3"/>
    <row r="1878" ht="14" hidden="1" x14ac:dyDescent="0.3"/>
    <row r="1879" ht="14" hidden="1" x14ac:dyDescent="0.3"/>
    <row r="1880" ht="14" hidden="1" x14ac:dyDescent="0.3"/>
    <row r="1881" ht="14" hidden="1" x14ac:dyDescent="0.3"/>
    <row r="1882" ht="14" hidden="1" x14ac:dyDescent="0.3"/>
    <row r="1883" ht="14" hidden="1" x14ac:dyDescent="0.3"/>
    <row r="1884" ht="14" hidden="1" x14ac:dyDescent="0.3"/>
    <row r="1885" ht="14" hidden="1" x14ac:dyDescent="0.3"/>
    <row r="1886" ht="14" hidden="1" x14ac:dyDescent="0.3"/>
    <row r="1887" ht="14" hidden="1" x14ac:dyDescent="0.3"/>
    <row r="1888" ht="14" hidden="1" x14ac:dyDescent="0.3"/>
    <row r="1889" ht="14" hidden="1" x14ac:dyDescent="0.3"/>
    <row r="1890" ht="14" hidden="1" x14ac:dyDescent="0.3"/>
    <row r="1891" ht="14" hidden="1" x14ac:dyDescent="0.3"/>
    <row r="1892" ht="14" hidden="1" x14ac:dyDescent="0.3"/>
    <row r="1893" ht="14" hidden="1" x14ac:dyDescent="0.3"/>
    <row r="1894" ht="14" hidden="1" x14ac:dyDescent="0.3"/>
    <row r="1895" ht="14" hidden="1" x14ac:dyDescent="0.3"/>
    <row r="1896" ht="14" hidden="1" x14ac:dyDescent="0.3"/>
    <row r="1897" ht="14" hidden="1" x14ac:dyDescent="0.3"/>
    <row r="1898" ht="14" hidden="1" x14ac:dyDescent="0.3"/>
    <row r="1899" ht="14" hidden="1" x14ac:dyDescent="0.3"/>
    <row r="1900" ht="14" hidden="1" x14ac:dyDescent="0.3"/>
    <row r="1901" ht="14" hidden="1" x14ac:dyDescent="0.3"/>
    <row r="1902" ht="14" hidden="1" x14ac:dyDescent="0.3"/>
    <row r="1903" ht="14" hidden="1" x14ac:dyDescent="0.3"/>
    <row r="1904" ht="14" hidden="1" x14ac:dyDescent="0.3"/>
    <row r="1905" ht="14" hidden="1" x14ac:dyDescent="0.3"/>
    <row r="1906" ht="14" hidden="1" x14ac:dyDescent="0.3"/>
    <row r="1907" ht="14" hidden="1" x14ac:dyDescent="0.3"/>
    <row r="1908" ht="14" hidden="1" x14ac:dyDescent="0.3"/>
    <row r="1909" ht="14" hidden="1" x14ac:dyDescent="0.3"/>
    <row r="1910" ht="14" hidden="1" x14ac:dyDescent="0.3"/>
    <row r="1911" ht="14" hidden="1" x14ac:dyDescent="0.3"/>
    <row r="1912" ht="14" hidden="1" x14ac:dyDescent="0.3"/>
    <row r="1913" ht="14" hidden="1" x14ac:dyDescent="0.3"/>
    <row r="1914" ht="14" hidden="1" x14ac:dyDescent="0.3"/>
    <row r="1915" ht="14" hidden="1" x14ac:dyDescent="0.3"/>
    <row r="1916" ht="14" hidden="1" x14ac:dyDescent="0.3"/>
    <row r="1917" ht="14" hidden="1" x14ac:dyDescent="0.3"/>
    <row r="1918" ht="14" hidden="1" x14ac:dyDescent="0.3"/>
    <row r="1919" ht="14" hidden="1" x14ac:dyDescent="0.3"/>
    <row r="1920" ht="14" hidden="1" x14ac:dyDescent="0.3"/>
    <row r="1921" ht="14" hidden="1" x14ac:dyDescent="0.3"/>
    <row r="1922" ht="14" hidden="1" x14ac:dyDescent="0.3"/>
    <row r="1923" ht="14" hidden="1" x14ac:dyDescent="0.3"/>
    <row r="1924" ht="14" hidden="1" x14ac:dyDescent="0.3"/>
    <row r="1925" ht="14" hidden="1" x14ac:dyDescent="0.3"/>
    <row r="1926" ht="14" hidden="1" x14ac:dyDescent="0.3"/>
    <row r="1927" ht="14" hidden="1" x14ac:dyDescent="0.3"/>
    <row r="1928" ht="14" hidden="1" x14ac:dyDescent="0.3"/>
    <row r="1929" ht="14" hidden="1" x14ac:dyDescent="0.3"/>
    <row r="1930" ht="14" hidden="1" x14ac:dyDescent="0.3"/>
    <row r="1931" ht="14" hidden="1" x14ac:dyDescent="0.3"/>
    <row r="1932" ht="14" hidden="1" x14ac:dyDescent="0.3"/>
    <row r="1933" ht="14" hidden="1" x14ac:dyDescent="0.3"/>
    <row r="1934" ht="14" hidden="1" x14ac:dyDescent="0.3"/>
    <row r="1935" ht="14" hidden="1" x14ac:dyDescent="0.3"/>
    <row r="1936" ht="14" hidden="1" x14ac:dyDescent="0.3"/>
    <row r="1937" ht="14" hidden="1" x14ac:dyDescent="0.3"/>
    <row r="1938" ht="14" hidden="1" x14ac:dyDescent="0.3"/>
    <row r="1939" ht="14" hidden="1" x14ac:dyDescent="0.3"/>
    <row r="1940" ht="14" hidden="1" x14ac:dyDescent="0.3"/>
    <row r="1941" ht="14" hidden="1" x14ac:dyDescent="0.3"/>
    <row r="1942" ht="14" hidden="1" x14ac:dyDescent="0.3"/>
    <row r="1943" ht="14" hidden="1" x14ac:dyDescent="0.3"/>
    <row r="1944" ht="14" hidden="1" x14ac:dyDescent="0.3"/>
    <row r="1945" ht="14" hidden="1" x14ac:dyDescent="0.3"/>
    <row r="1946" ht="14" hidden="1" x14ac:dyDescent="0.3"/>
    <row r="1947" ht="14" hidden="1" x14ac:dyDescent="0.3"/>
    <row r="1948" ht="14" hidden="1" x14ac:dyDescent="0.3"/>
    <row r="1949" ht="14" hidden="1" x14ac:dyDescent="0.3"/>
    <row r="1950" ht="14" hidden="1" x14ac:dyDescent="0.3"/>
    <row r="1951" ht="14" hidden="1" x14ac:dyDescent="0.3"/>
    <row r="1952" ht="14" hidden="1" x14ac:dyDescent="0.3"/>
    <row r="1953" ht="14" hidden="1" x14ac:dyDescent="0.3"/>
    <row r="1954" ht="14" hidden="1" x14ac:dyDescent="0.3"/>
    <row r="1955" ht="14" hidden="1" x14ac:dyDescent="0.3"/>
    <row r="1956" ht="14" hidden="1" x14ac:dyDescent="0.3"/>
    <row r="1957" ht="14" hidden="1" x14ac:dyDescent="0.3"/>
    <row r="1958" ht="14" hidden="1" x14ac:dyDescent="0.3"/>
    <row r="1959" ht="14" hidden="1" x14ac:dyDescent="0.3"/>
    <row r="1960" ht="14" hidden="1" x14ac:dyDescent="0.3"/>
    <row r="1961" ht="14" hidden="1" x14ac:dyDescent="0.3"/>
    <row r="1962" ht="14" hidden="1" x14ac:dyDescent="0.3"/>
    <row r="1963" ht="14" hidden="1" x14ac:dyDescent="0.3"/>
    <row r="1964" ht="14" hidden="1" x14ac:dyDescent="0.3"/>
    <row r="1965" ht="14" hidden="1" x14ac:dyDescent="0.3"/>
    <row r="1966" ht="14" hidden="1" x14ac:dyDescent="0.3"/>
    <row r="1967" ht="14" hidden="1" x14ac:dyDescent="0.3"/>
    <row r="1968" ht="14" hidden="1" x14ac:dyDescent="0.3"/>
    <row r="1969" ht="14" hidden="1" x14ac:dyDescent="0.3"/>
    <row r="1970" ht="14" hidden="1" x14ac:dyDescent="0.3"/>
    <row r="1971" ht="14" hidden="1" x14ac:dyDescent="0.3"/>
    <row r="1972" ht="14" hidden="1" x14ac:dyDescent="0.3"/>
    <row r="1973" ht="14" hidden="1" x14ac:dyDescent="0.3"/>
    <row r="1974" ht="14" hidden="1" x14ac:dyDescent="0.3"/>
    <row r="1975" ht="14" hidden="1" x14ac:dyDescent="0.3"/>
    <row r="1976" ht="14" hidden="1" x14ac:dyDescent="0.3"/>
    <row r="1977" ht="14" hidden="1" x14ac:dyDescent="0.3"/>
    <row r="1978" ht="14" hidden="1" x14ac:dyDescent="0.3"/>
    <row r="1979" ht="14" hidden="1" x14ac:dyDescent="0.3"/>
    <row r="1980" ht="14" hidden="1" x14ac:dyDescent="0.3"/>
    <row r="1981" ht="14" hidden="1" x14ac:dyDescent="0.3"/>
    <row r="1982" ht="14" hidden="1" x14ac:dyDescent="0.3"/>
    <row r="1983" ht="14" hidden="1" x14ac:dyDescent="0.3"/>
    <row r="1984" ht="14" hidden="1" x14ac:dyDescent="0.3"/>
    <row r="1985" ht="14" hidden="1" x14ac:dyDescent="0.3"/>
    <row r="1986" ht="14" hidden="1" x14ac:dyDescent="0.3"/>
    <row r="1987" ht="14" hidden="1" x14ac:dyDescent="0.3"/>
    <row r="1988" ht="14" hidden="1" x14ac:dyDescent="0.3"/>
    <row r="1989" ht="14" hidden="1" x14ac:dyDescent="0.3"/>
    <row r="1990" ht="14" hidden="1" x14ac:dyDescent="0.3"/>
    <row r="1991" ht="14" hidden="1" x14ac:dyDescent="0.3"/>
    <row r="1992" ht="14" hidden="1" x14ac:dyDescent="0.3"/>
    <row r="1993" ht="14" hidden="1" x14ac:dyDescent="0.3"/>
    <row r="1994" ht="14" hidden="1" x14ac:dyDescent="0.3"/>
    <row r="1995" ht="14" hidden="1" x14ac:dyDescent="0.3"/>
    <row r="1996" ht="14" hidden="1" x14ac:dyDescent="0.3"/>
    <row r="1997" ht="14" hidden="1" x14ac:dyDescent="0.3"/>
    <row r="1998" ht="14" hidden="1" x14ac:dyDescent="0.3"/>
    <row r="1999" ht="14" hidden="1" x14ac:dyDescent="0.3"/>
    <row r="2000" ht="14" hidden="1" x14ac:dyDescent="0.3"/>
    <row r="2001" ht="14" hidden="1" x14ac:dyDescent="0.3"/>
    <row r="2002" ht="14" hidden="1" x14ac:dyDescent="0.3"/>
    <row r="2003" ht="14" hidden="1" x14ac:dyDescent="0.3"/>
    <row r="2004" ht="14" hidden="1" x14ac:dyDescent="0.3"/>
    <row r="2005" ht="14" hidden="1" x14ac:dyDescent="0.3"/>
    <row r="2006" ht="14" hidden="1" x14ac:dyDescent="0.3"/>
    <row r="2007" ht="14" hidden="1" x14ac:dyDescent="0.3"/>
    <row r="2008" ht="14" hidden="1" x14ac:dyDescent="0.3"/>
    <row r="2009" ht="14" hidden="1" x14ac:dyDescent="0.3"/>
    <row r="2010" ht="14" hidden="1" x14ac:dyDescent="0.3"/>
    <row r="2011" ht="14" hidden="1" x14ac:dyDescent="0.3"/>
    <row r="2012" ht="14" hidden="1" x14ac:dyDescent="0.3"/>
    <row r="2013" ht="14" hidden="1" x14ac:dyDescent="0.3"/>
    <row r="2014" ht="14" hidden="1" x14ac:dyDescent="0.3"/>
    <row r="2015" ht="14" hidden="1" x14ac:dyDescent="0.3"/>
    <row r="2016" ht="14" hidden="1" x14ac:dyDescent="0.3"/>
    <row r="2017" ht="14" hidden="1" x14ac:dyDescent="0.3"/>
    <row r="2018" ht="14" hidden="1" x14ac:dyDescent="0.3"/>
    <row r="2019" ht="14" hidden="1" x14ac:dyDescent="0.3"/>
    <row r="2020" ht="14" hidden="1" x14ac:dyDescent="0.3"/>
    <row r="2021" ht="14" hidden="1" x14ac:dyDescent="0.3"/>
    <row r="2022" ht="14" hidden="1" x14ac:dyDescent="0.3"/>
    <row r="2023" ht="14" hidden="1" x14ac:dyDescent="0.3"/>
    <row r="2024" ht="14" hidden="1" x14ac:dyDescent="0.3"/>
    <row r="2025" ht="14" hidden="1" x14ac:dyDescent="0.3"/>
    <row r="2026" ht="14" hidden="1" x14ac:dyDescent="0.3"/>
    <row r="2027" ht="14" hidden="1" x14ac:dyDescent="0.3"/>
    <row r="2028" ht="14" hidden="1" x14ac:dyDescent="0.3"/>
    <row r="2029" ht="14" hidden="1" x14ac:dyDescent="0.3"/>
    <row r="2030" ht="14" hidden="1" x14ac:dyDescent="0.3"/>
    <row r="2031" ht="14" hidden="1" x14ac:dyDescent="0.3"/>
    <row r="2032" ht="14" hidden="1" x14ac:dyDescent="0.3"/>
    <row r="2033" ht="14" hidden="1" x14ac:dyDescent="0.3"/>
    <row r="2034" ht="14" hidden="1" x14ac:dyDescent="0.3"/>
    <row r="2035" ht="14" hidden="1" x14ac:dyDescent="0.3"/>
    <row r="2036" ht="14" hidden="1" x14ac:dyDescent="0.3"/>
    <row r="2037" ht="14" hidden="1" x14ac:dyDescent="0.3"/>
    <row r="2038" ht="14" hidden="1" x14ac:dyDescent="0.3"/>
    <row r="2039" ht="14" hidden="1" x14ac:dyDescent="0.3"/>
    <row r="2040" ht="14" hidden="1" x14ac:dyDescent="0.3"/>
    <row r="2041" ht="14" hidden="1" x14ac:dyDescent="0.3"/>
    <row r="2042" ht="14" hidden="1" x14ac:dyDescent="0.3"/>
    <row r="2043" ht="14" hidden="1" x14ac:dyDescent="0.3"/>
    <row r="2044" ht="14" hidden="1" x14ac:dyDescent="0.3"/>
    <row r="2045" ht="14" hidden="1" x14ac:dyDescent="0.3"/>
    <row r="2046" ht="14" hidden="1" x14ac:dyDescent="0.3"/>
    <row r="2047" ht="14" hidden="1" x14ac:dyDescent="0.3"/>
    <row r="2048" ht="14" hidden="1" x14ac:dyDescent="0.3"/>
    <row r="2049" ht="14" hidden="1" x14ac:dyDescent="0.3"/>
    <row r="2050" ht="14" hidden="1" x14ac:dyDescent="0.3"/>
    <row r="2051" ht="14" hidden="1" x14ac:dyDescent="0.3"/>
    <row r="2052" ht="14" hidden="1" x14ac:dyDescent="0.3"/>
    <row r="2053" ht="14" hidden="1" x14ac:dyDescent="0.3"/>
    <row r="2054" ht="14" hidden="1" x14ac:dyDescent="0.3"/>
    <row r="2055" ht="14" hidden="1" x14ac:dyDescent="0.3"/>
    <row r="2056" ht="14" hidden="1" x14ac:dyDescent="0.3"/>
    <row r="2057" ht="14" hidden="1" x14ac:dyDescent="0.3"/>
    <row r="2058" ht="14" hidden="1" x14ac:dyDescent="0.3"/>
    <row r="2059" ht="14" hidden="1" x14ac:dyDescent="0.3"/>
    <row r="2060" ht="14" hidden="1" x14ac:dyDescent="0.3"/>
    <row r="2061" ht="14" hidden="1" x14ac:dyDescent="0.3"/>
    <row r="2062" ht="14" hidden="1" x14ac:dyDescent="0.3"/>
    <row r="2063" ht="14" hidden="1" x14ac:dyDescent="0.3"/>
    <row r="2064" ht="14" hidden="1" x14ac:dyDescent="0.3"/>
    <row r="2065" ht="14" hidden="1" x14ac:dyDescent="0.3"/>
    <row r="2066" ht="14" hidden="1" x14ac:dyDescent="0.3"/>
    <row r="2067" ht="14" hidden="1" x14ac:dyDescent="0.3"/>
    <row r="2068" ht="14" hidden="1" x14ac:dyDescent="0.3"/>
    <row r="2069" ht="14" hidden="1" x14ac:dyDescent="0.3"/>
    <row r="2070" ht="14" hidden="1" x14ac:dyDescent="0.3"/>
    <row r="2071" ht="14" hidden="1" x14ac:dyDescent="0.3"/>
    <row r="2072" ht="14" hidden="1" x14ac:dyDescent="0.3"/>
    <row r="2073" ht="14" hidden="1" x14ac:dyDescent="0.3"/>
    <row r="2074" ht="14" hidden="1" x14ac:dyDescent="0.3"/>
    <row r="2075" ht="14" hidden="1" x14ac:dyDescent="0.3"/>
    <row r="2076" ht="14" hidden="1" x14ac:dyDescent="0.3"/>
    <row r="2077" ht="14" hidden="1" x14ac:dyDescent="0.3"/>
    <row r="2078" ht="14" hidden="1" x14ac:dyDescent="0.3"/>
    <row r="2079" ht="14" hidden="1" x14ac:dyDescent="0.3"/>
    <row r="2080" ht="14" hidden="1" x14ac:dyDescent="0.3"/>
    <row r="2081" ht="14" hidden="1" x14ac:dyDescent="0.3"/>
    <row r="2082" ht="14" hidden="1" x14ac:dyDescent="0.3"/>
    <row r="2083" ht="14" hidden="1" x14ac:dyDescent="0.3"/>
    <row r="2084" ht="14" hidden="1" x14ac:dyDescent="0.3"/>
    <row r="2085" ht="14" hidden="1" x14ac:dyDescent="0.3"/>
    <row r="2086" ht="14" hidden="1" x14ac:dyDescent="0.3"/>
    <row r="2087" ht="14" hidden="1" x14ac:dyDescent="0.3"/>
    <row r="2088" ht="14" hidden="1" x14ac:dyDescent="0.3"/>
    <row r="2089" ht="14" hidden="1" x14ac:dyDescent="0.3"/>
    <row r="2090" ht="14" hidden="1" x14ac:dyDescent="0.3"/>
    <row r="2091" ht="14" hidden="1" x14ac:dyDescent="0.3"/>
    <row r="2092" ht="14" hidden="1" x14ac:dyDescent="0.3"/>
    <row r="2093" ht="14" hidden="1" x14ac:dyDescent="0.3"/>
    <row r="2094" ht="14" hidden="1" x14ac:dyDescent="0.3"/>
    <row r="2095" ht="14" hidden="1" x14ac:dyDescent="0.3"/>
    <row r="2096" ht="14" hidden="1" x14ac:dyDescent="0.3"/>
    <row r="2097" ht="14" hidden="1" x14ac:dyDescent="0.3"/>
    <row r="2098" ht="14" hidden="1" x14ac:dyDescent="0.3"/>
    <row r="2099" ht="14" hidden="1" x14ac:dyDescent="0.3"/>
    <row r="2100" ht="14" hidden="1" x14ac:dyDescent="0.3"/>
    <row r="2101" ht="14" hidden="1" x14ac:dyDescent="0.3"/>
    <row r="2102" ht="14" hidden="1" x14ac:dyDescent="0.3"/>
    <row r="2103" ht="14" hidden="1" x14ac:dyDescent="0.3"/>
    <row r="2104" ht="14" hidden="1" x14ac:dyDescent="0.3"/>
    <row r="2105" ht="14" hidden="1" x14ac:dyDescent="0.3"/>
    <row r="2106" ht="14" hidden="1" x14ac:dyDescent="0.3"/>
    <row r="2107" ht="14" hidden="1" x14ac:dyDescent="0.3"/>
    <row r="2108" ht="14" hidden="1" x14ac:dyDescent="0.3"/>
    <row r="2109" ht="14" hidden="1" x14ac:dyDescent="0.3"/>
    <row r="2110" ht="14" hidden="1" x14ac:dyDescent="0.3"/>
    <row r="2111" ht="14" hidden="1" x14ac:dyDescent="0.3"/>
    <row r="2112" ht="14" hidden="1" x14ac:dyDescent="0.3"/>
    <row r="2113" ht="14" hidden="1" x14ac:dyDescent="0.3"/>
    <row r="2114" ht="14" hidden="1" x14ac:dyDescent="0.3"/>
    <row r="2115" ht="14" hidden="1" x14ac:dyDescent="0.3"/>
    <row r="2116" ht="14" hidden="1" x14ac:dyDescent="0.3"/>
    <row r="2117" ht="14" hidden="1" x14ac:dyDescent="0.3"/>
    <row r="2118" ht="14" hidden="1" x14ac:dyDescent="0.3"/>
    <row r="2119" ht="14" hidden="1" x14ac:dyDescent="0.3"/>
    <row r="2120" ht="14" hidden="1" x14ac:dyDescent="0.3"/>
    <row r="2121" ht="14" hidden="1" x14ac:dyDescent="0.3"/>
    <row r="2122" ht="14" hidden="1" x14ac:dyDescent="0.3"/>
    <row r="2123" ht="14" hidden="1" x14ac:dyDescent="0.3"/>
    <row r="2124" ht="14" hidden="1" x14ac:dyDescent="0.3"/>
    <row r="2125" ht="14" hidden="1" x14ac:dyDescent="0.3"/>
    <row r="2126" ht="14" hidden="1" x14ac:dyDescent="0.3"/>
    <row r="2127" ht="14" hidden="1" x14ac:dyDescent="0.3"/>
    <row r="2128" ht="14" hidden="1" x14ac:dyDescent="0.3"/>
    <row r="2129" ht="14" hidden="1" x14ac:dyDescent="0.3"/>
    <row r="2130" ht="14" hidden="1" x14ac:dyDescent="0.3"/>
    <row r="2131" ht="14" hidden="1" x14ac:dyDescent="0.3"/>
    <row r="2132" ht="14" hidden="1" x14ac:dyDescent="0.3"/>
    <row r="2133" ht="14" hidden="1" x14ac:dyDescent="0.3"/>
    <row r="2134" ht="14" hidden="1" x14ac:dyDescent="0.3"/>
    <row r="2135" ht="14" hidden="1" x14ac:dyDescent="0.3"/>
    <row r="2136" ht="14" hidden="1" x14ac:dyDescent="0.3"/>
    <row r="2137" ht="14" hidden="1" x14ac:dyDescent="0.3"/>
    <row r="2138" ht="14" hidden="1" x14ac:dyDescent="0.3"/>
    <row r="2139" ht="14" hidden="1" x14ac:dyDescent="0.3"/>
    <row r="2140" ht="14" hidden="1" x14ac:dyDescent="0.3"/>
    <row r="2141" ht="14" hidden="1" x14ac:dyDescent="0.3"/>
    <row r="2142" ht="14" hidden="1" x14ac:dyDescent="0.3"/>
    <row r="2143" ht="14" hidden="1" x14ac:dyDescent="0.3"/>
    <row r="2144" ht="14" hidden="1" x14ac:dyDescent="0.3"/>
    <row r="2145" ht="14" hidden="1" x14ac:dyDescent="0.3"/>
    <row r="2146" ht="14" hidden="1" x14ac:dyDescent="0.3"/>
    <row r="2147" ht="14" hidden="1" x14ac:dyDescent="0.3"/>
    <row r="2148" ht="14" hidden="1" x14ac:dyDescent="0.3"/>
    <row r="2149" ht="14" hidden="1" x14ac:dyDescent="0.3"/>
    <row r="2150" ht="14" hidden="1" x14ac:dyDescent="0.3"/>
    <row r="2151" ht="14" hidden="1" x14ac:dyDescent="0.3"/>
    <row r="2152" ht="14" hidden="1" x14ac:dyDescent="0.3"/>
    <row r="2153" ht="14" hidden="1" x14ac:dyDescent="0.3"/>
    <row r="2154" ht="14" hidden="1" x14ac:dyDescent="0.3"/>
    <row r="2155" ht="14" hidden="1" x14ac:dyDescent="0.3"/>
    <row r="2156" ht="14" hidden="1" x14ac:dyDescent="0.3"/>
    <row r="2157" ht="14" hidden="1" x14ac:dyDescent="0.3"/>
    <row r="2158" ht="14" hidden="1" x14ac:dyDescent="0.3"/>
    <row r="2159" ht="14" hidden="1" x14ac:dyDescent="0.3"/>
    <row r="2160" ht="14" hidden="1" x14ac:dyDescent="0.3"/>
    <row r="2161" ht="14" hidden="1" x14ac:dyDescent="0.3"/>
    <row r="2162" ht="14" hidden="1" x14ac:dyDescent="0.3"/>
    <row r="2163" ht="14" hidden="1" x14ac:dyDescent="0.3"/>
    <row r="2164" ht="14" hidden="1" x14ac:dyDescent="0.3"/>
    <row r="2165" ht="14" hidden="1" x14ac:dyDescent="0.3"/>
    <row r="2166" ht="14" hidden="1" x14ac:dyDescent="0.3"/>
    <row r="2167" ht="14" hidden="1" x14ac:dyDescent="0.3"/>
    <row r="2168" ht="14" hidden="1" x14ac:dyDescent="0.3"/>
    <row r="2169" ht="14" hidden="1" x14ac:dyDescent="0.3"/>
    <row r="2170" ht="14" hidden="1" x14ac:dyDescent="0.3"/>
    <row r="2171" ht="14" hidden="1" x14ac:dyDescent="0.3"/>
    <row r="2172" ht="14" hidden="1" x14ac:dyDescent="0.3"/>
    <row r="2173" ht="14" hidden="1" x14ac:dyDescent="0.3"/>
    <row r="2174" ht="14" hidden="1" x14ac:dyDescent="0.3"/>
    <row r="2175" ht="14" hidden="1" x14ac:dyDescent="0.3"/>
    <row r="2176" ht="14" hidden="1" x14ac:dyDescent="0.3"/>
    <row r="2177" ht="14" hidden="1" x14ac:dyDescent="0.3"/>
    <row r="2178" ht="14" hidden="1" x14ac:dyDescent="0.3"/>
    <row r="2179" ht="14" hidden="1" x14ac:dyDescent="0.3"/>
    <row r="2180" ht="14" hidden="1" x14ac:dyDescent="0.3"/>
    <row r="2181" ht="14" hidden="1" x14ac:dyDescent="0.3"/>
    <row r="2182" ht="14" hidden="1" x14ac:dyDescent="0.3"/>
    <row r="2183" ht="14" hidden="1" x14ac:dyDescent="0.3"/>
    <row r="2184" ht="14" hidden="1" x14ac:dyDescent="0.3"/>
    <row r="2185" ht="14" hidden="1" x14ac:dyDescent="0.3"/>
    <row r="2186" ht="14" hidden="1" x14ac:dyDescent="0.3"/>
    <row r="2187" ht="14" hidden="1" x14ac:dyDescent="0.3"/>
    <row r="2188" ht="14" hidden="1" x14ac:dyDescent="0.3"/>
    <row r="2189" ht="14" hidden="1" x14ac:dyDescent="0.3"/>
    <row r="2190" ht="14" hidden="1" x14ac:dyDescent="0.3"/>
    <row r="2191" ht="14" hidden="1" x14ac:dyDescent="0.3"/>
    <row r="2192" ht="14" hidden="1" x14ac:dyDescent="0.3"/>
    <row r="2193" ht="14" hidden="1" x14ac:dyDescent="0.3"/>
    <row r="2194" ht="14" hidden="1" x14ac:dyDescent="0.3"/>
    <row r="2195" ht="14" hidden="1" x14ac:dyDescent="0.3"/>
    <row r="2196" ht="14" hidden="1" x14ac:dyDescent="0.3"/>
    <row r="2197" ht="14" hidden="1" x14ac:dyDescent="0.3"/>
    <row r="2198" ht="14" hidden="1" x14ac:dyDescent="0.3"/>
    <row r="2199" ht="14" hidden="1" x14ac:dyDescent="0.3"/>
    <row r="2200" ht="14" hidden="1" x14ac:dyDescent="0.3"/>
    <row r="2201" ht="14" hidden="1" x14ac:dyDescent="0.3"/>
    <row r="2202" ht="14" hidden="1" x14ac:dyDescent="0.3"/>
    <row r="2203" ht="14" hidden="1" x14ac:dyDescent="0.3"/>
    <row r="2204" ht="14" hidden="1" x14ac:dyDescent="0.3"/>
    <row r="2205" ht="14" hidden="1" x14ac:dyDescent="0.3"/>
    <row r="2206" ht="14" hidden="1" x14ac:dyDescent="0.3"/>
    <row r="2207" ht="14" hidden="1" x14ac:dyDescent="0.3"/>
    <row r="2208" ht="14" hidden="1" x14ac:dyDescent="0.3"/>
    <row r="2209" ht="14" hidden="1" x14ac:dyDescent="0.3"/>
    <row r="2210" ht="14" hidden="1" x14ac:dyDescent="0.3"/>
    <row r="2211" ht="14" hidden="1" x14ac:dyDescent="0.3"/>
    <row r="2212" ht="14" hidden="1" x14ac:dyDescent="0.3"/>
    <row r="2213" ht="14" hidden="1" x14ac:dyDescent="0.3"/>
    <row r="2214" ht="14" hidden="1" x14ac:dyDescent="0.3"/>
    <row r="2215" ht="14" hidden="1" x14ac:dyDescent="0.3"/>
    <row r="2216" ht="14" hidden="1" x14ac:dyDescent="0.3"/>
    <row r="2217" ht="14" hidden="1" x14ac:dyDescent="0.3"/>
    <row r="2218" ht="14" hidden="1" x14ac:dyDescent="0.3"/>
    <row r="2219" ht="14" hidden="1" x14ac:dyDescent="0.3"/>
    <row r="2220" ht="14" hidden="1" x14ac:dyDescent="0.3"/>
    <row r="2221" ht="14" hidden="1" x14ac:dyDescent="0.3"/>
    <row r="2222" ht="14" hidden="1" x14ac:dyDescent="0.3"/>
    <row r="2223" ht="14" hidden="1" x14ac:dyDescent="0.3"/>
    <row r="2224" ht="14" hidden="1" x14ac:dyDescent="0.3"/>
    <row r="2225" ht="14" hidden="1" x14ac:dyDescent="0.3"/>
    <row r="2226" ht="14" hidden="1" x14ac:dyDescent="0.3"/>
    <row r="2227" ht="14" hidden="1" x14ac:dyDescent="0.3"/>
    <row r="2228" ht="14" hidden="1" x14ac:dyDescent="0.3"/>
    <row r="2229" ht="14" hidden="1" x14ac:dyDescent="0.3"/>
    <row r="2230" ht="14" hidden="1" x14ac:dyDescent="0.3"/>
    <row r="2231" ht="14" hidden="1" x14ac:dyDescent="0.3"/>
    <row r="2232" ht="14" hidden="1" x14ac:dyDescent="0.3"/>
    <row r="2233" ht="14" hidden="1" x14ac:dyDescent="0.3"/>
    <row r="2234" ht="14" hidden="1" x14ac:dyDescent="0.3"/>
    <row r="2235" ht="14" hidden="1" x14ac:dyDescent="0.3"/>
    <row r="2236" ht="14" hidden="1" x14ac:dyDescent="0.3"/>
    <row r="2237" ht="14" hidden="1" x14ac:dyDescent="0.3"/>
    <row r="2238" ht="14" hidden="1" x14ac:dyDescent="0.3"/>
    <row r="2239" ht="14" hidden="1" x14ac:dyDescent="0.3"/>
    <row r="2240" ht="14" hidden="1" x14ac:dyDescent="0.3"/>
    <row r="2241" ht="14" hidden="1" x14ac:dyDescent="0.3"/>
    <row r="2242" ht="14" hidden="1" x14ac:dyDescent="0.3"/>
    <row r="2243" ht="14" hidden="1" x14ac:dyDescent="0.3"/>
    <row r="2244" ht="14" hidden="1" x14ac:dyDescent="0.3"/>
    <row r="2245" ht="14" hidden="1" x14ac:dyDescent="0.3"/>
    <row r="2246" ht="14" hidden="1" x14ac:dyDescent="0.3"/>
    <row r="2247" ht="14" hidden="1" x14ac:dyDescent="0.3"/>
    <row r="2248" ht="14" hidden="1" x14ac:dyDescent="0.3"/>
    <row r="2249" ht="14" hidden="1" x14ac:dyDescent="0.3"/>
    <row r="2250" ht="14" hidden="1" x14ac:dyDescent="0.3"/>
    <row r="2251" ht="14" hidden="1" x14ac:dyDescent="0.3"/>
    <row r="2252" ht="14" hidden="1" x14ac:dyDescent="0.3"/>
    <row r="2253" ht="14" hidden="1" x14ac:dyDescent="0.3"/>
    <row r="2254" ht="14" hidden="1" x14ac:dyDescent="0.3"/>
    <row r="2255" ht="14" hidden="1" x14ac:dyDescent="0.3"/>
    <row r="2256" ht="14" hidden="1" x14ac:dyDescent="0.3"/>
    <row r="2257" ht="14" hidden="1" x14ac:dyDescent="0.3"/>
    <row r="2258" ht="14" hidden="1" x14ac:dyDescent="0.3"/>
    <row r="2259" ht="14" hidden="1" x14ac:dyDescent="0.3"/>
    <row r="2260" ht="14" hidden="1" x14ac:dyDescent="0.3"/>
    <row r="2261" ht="14" hidden="1" x14ac:dyDescent="0.3"/>
    <row r="2262" ht="14" hidden="1" x14ac:dyDescent="0.3"/>
    <row r="2263" ht="14" hidden="1" x14ac:dyDescent="0.3"/>
    <row r="2264" ht="14" hidden="1" x14ac:dyDescent="0.3"/>
    <row r="2265" ht="14" hidden="1" x14ac:dyDescent="0.3"/>
    <row r="2266" ht="14" hidden="1" x14ac:dyDescent="0.3"/>
    <row r="2267" ht="14" hidden="1" x14ac:dyDescent="0.3"/>
    <row r="2268" ht="14" hidden="1" x14ac:dyDescent="0.3"/>
    <row r="2269" ht="14" hidden="1" x14ac:dyDescent="0.3"/>
    <row r="2270" ht="14" hidden="1" x14ac:dyDescent="0.3"/>
    <row r="2271" ht="14" hidden="1" x14ac:dyDescent="0.3"/>
    <row r="2272" ht="14" hidden="1" x14ac:dyDescent="0.3"/>
    <row r="2273" ht="14" hidden="1" x14ac:dyDescent="0.3"/>
    <row r="2274" ht="14" hidden="1" x14ac:dyDescent="0.3"/>
    <row r="2275" ht="14" hidden="1" x14ac:dyDescent="0.3"/>
    <row r="2276" ht="14" hidden="1" x14ac:dyDescent="0.3"/>
    <row r="2277" ht="14" hidden="1" x14ac:dyDescent="0.3"/>
    <row r="2278" ht="14" hidden="1" x14ac:dyDescent="0.3"/>
    <row r="2279" ht="14" hidden="1" x14ac:dyDescent="0.3"/>
    <row r="2280" ht="14" hidden="1" x14ac:dyDescent="0.3"/>
    <row r="2281" ht="14" hidden="1" x14ac:dyDescent="0.3"/>
    <row r="2282" ht="14" hidden="1" x14ac:dyDescent="0.3"/>
    <row r="2283" ht="14" hidden="1" x14ac:dyDescent="0.3"/>
    <row r="2284" ht="14" hidden="1" x14ac:dyDescent="0.3"/>
    <row r="2285" ht="14" hidden="1" x14ac:dyDescent="0.3"/>
    <row r="2286" ht="14" hidden="1" x14ac:dyDescent="0.3"/>
    <row r="2287" ht="14" hidden="1" x14ac:dyDescent="0.3"/>
    <row r="2288" ht="14" hidden="1" x14ac:dyDescent="0.3"/>
    <row r="2289" ht="14" hidden="1" x14ac:dyDescent="0.3"/>
    <row r="2290" ht="14" hidden="1" x14ac:dyDescent="0.3"/>
    <row r="2291" ht="14" hidden="1" x14ac:dyDescent="0.3"/>
    <row r="2292" ht="14" hidden="1" x14ac:dyDescent="0.3"/>
    <row r="2293" ht="14" hidden="1" x14ac:dyDescent="0.3"/>
    <row r="2294" ht="14" hidden="1" x14ac:dyDescent="0.3"/>
    <row r="2295" ht="14" hidden="1" x14ac:dyDescent="0.3"/>
    <row r="2296" ht="14" hidden="1" x14ac:dyDescent="0.3"/>
    <row r="2297" ht="14" hidden="1" x14ac:dyDescent="0.3"/>
    <row r="2298" ht="14" hidden="1" x14ac:dyDescent="0.3"/>
    <row r="2299" ht="14" hidden="1" x14ac:dyDescent="0.3"/>
    <row r="2300" ht="14" hidden="1" x14ac:dyDescent="0.3"/>
    <row r="2301" ht="14" hidden="1" x14ac:dyDescent="0.3"/>
    <row r="2302" ht="14" hidden="1" x14ac:dyDescent="0.3"/>
    <row r="2303" ht="14" hidden="1" x14ac:dyDescent="0.3"/>
    <row r="2304" ht="14" hidden="1" x14ac:dyDescent="0.3"/>
    <row r="2305" ht="14" hidden="1" x14ac:dyDescent="0.3"/>
    <row r="2306" ht="14" hidden="1" x14ac:dyDescent="0.3"/>
    <row r="2307" ht="14" hidden="1" x14ac:dyDescent="0.3"/>
    <row r="2308" ht="14" hidden="1" x14ac:dyDescent="0.3"/>
    <row r="2309" ht="14" hidden="1" x14ac:dyDescent="0.3"/>
    <row r="2310" ht="14" hidden="1" x14ac:dyDescent="0.3"/>
    <row r="2311" ht="14" hidden="1" x14ac:dyDescent="0.3"/>
    <row r="2312" ht="14" hidden="1" x14ac:dyDescent="0.3"/>
    <row r="2313" ht="14" hidden="1" x14ac:dyDescent="0.3"/>
    <row r="2314" ht="14" hidden="1" x14ac:dyDescent="0.3"/>
    <row r="2315" ht="14" hidden="1" x14ac:dyDescent="0.3"/>
    <row r="2316" ht="14" hidden="1" x14ac:dyDescent="0.3"/>
    <row r="2317" ht="14" hidden="1" x14ac:dyDescent="0.3"/>
    <row r="2318" ht="14" hidden="1" x14ac:dyDescent="0.3"/>
    <row r="2319" ht="14" hidden="1" x14ac:dyDescent="0.3"/>
    <row r="2320" ht="14" hidden="1" x14ac:dyDescent="0.3"/>
    <row r="2321" ht="14" hidden="1" x14ac:dyDescent="0.3"/>
    <row r="2322" ht="14" hidden="1" x14ac:dyDescent="0.3"/>
    <row r="2323" ht="14" hidden="1" x14ac:dyDescent="0.3"/>
    <row r="2324" ht="14" hidden="1" x14ac:dyDescent="0.3"/>
    <row r="2325" ht="14" hidden="1" x14ac:dyDescent="0.3"/>
    <row r="2326" ht="14" hidden="1" x14ac:dyDescent="0.3"/>
    <row r="2327" ht="14" hidden="1" x14ac:dyDescent="0.3"/>
    <row r="2328" ht="14" hidden="1" x14ac:dyDescent="0.3"/>
    <row r="2329" ht="14" hidden="1" x14ac:dyDescent="0.3"/>
    <row r="2330" ht="14" hidden="1" x14ac:dyDescent="0.3"/>
    <row r="2331" ht="14" hidden="1" x14ac:dyDescent="0.3"/>
    <row r="2332" ht="14" hidden="1" x14ac:dyDescent="0.3"/>
    <row r="2333" ht="14" hidden="1" x14ac:dyDescent="0.3"/>
    <row r="2334" ht="14" hidden="1" x14ac:dyDescent="0.3"/>
    <row r="2335" ht="14" hidden="1" x14ac:dyDescent="0.3"/>
    <row r="2336" ht="14" hidden="1" x14ac:dyDescent="0.3"/>
    <row r="2337" ht="14" hidden="1" x14ac:dyDescent="0.3"/>
    <row r="2338" ht="14" hidden="1" x14ac:dyDescent="0.3"/>
    <row r="2339" ht="14" hidden="1" x14ac:dyDescent="0.3"/>
    <row r="2340" ht="14" hidden="1" x14ac:dyDescent="0.3"/>
    <row r="2341" ht="14" hidden="1" x14ac:dyDescent="0.3"/>
    <row r="2342" ht="14" hidden="1" x14ac:dyDescent="0.3"/>
    <row r="2343" ht="14" hidden="1" x14ac:dyDescent="0.3"/>
    <row r="2344" ht="14" hidden="1" x14ac:dyDescent="0.3"/>
    <row r="2345" ht="14" hidden="1" x14ac:dyDescent="0.3"/>
    <row r="2346" ht="14" hidden="1" x14ac:dyDescent="0.3"/>
    <row r="2347" ht="14" hidden="1" x14ac:dyDescent="0.3"/>
    <row r="2348" ht="14" hidden="1" x14ac:dyDescent="0.3"/>
    <row r="2349" ht="14" hidden="1" x14ac:dyDescent="0.3"/>
    <row r="2350" ht="14" hidden="1" x14ac:dyDescent="0.3"/>
    <row r="2351" ht="14" hidden="1" x14ac:dyDescent="0.3"/>
    <row r="2352" ht="14" hidden="1" x14ac:dyDescent="0.3"/>
    <row r="2353" ht="14" hidden="1" x14ac:dyDescent="0.3"/>
    <row r="2354" ht="14" hidden="1" x14ac:dyDescent="0.3"/>
    <row r="2355" ht="14" hidden="1" x14ac:dyDescent="0.3"/>
    <row r="2356" ht="14" hidden="1" x14ac:dyDescent="0.3"/>
    <row r="2357" ht="14" hidden="1" x14ac:dyDescent="0.3"/>
    <row r="2358" ht="14" hidden="1" x14ac:dyDescent="0.3"/>
    <row r="2359" ht="14" hidden="1" x14ac:dyDescent="0.3"/>
    <row r="2360" ht="14" hidden="1" x14ac:dyDescent="0.3"/>
    <row r="2361" ht="14" hidden="1" x14ac:dyDescent="0.3"/>
    <row r="2362" ht="14" hidden="1" x14ac:dyDescent="0.3"/>
    <row r="2363" ht="14" hidden="1" x14ac:dyDescent="0.3"/>
    <row r="2364" ht="14" hidden="1" x14ac:dyDescent="0.3"/>
    <row r="2365" ht="14" hidden="1" x14ac:dyDescent="0.3"/>
    <row r="2366" ht="14" hidden="1" x14ac:dyDescent="0.3"/>
    <row r="2367" ht="14" hidden="1" x14ac:dyDescent="0.3"/>
    <row r="2368" ht="14" hidden="1" x14ac:dyDescent="0.3"/>
    <row r="2369" ht="14" hidden="1" x14ac:dyDescent="0.3"/>
    <row r="2370" ht="14" hidden="1" x14ac:dyDescent="0.3"/>
    <row r="2371" ht="14" hidden="1" x14ac:dyDescent="0.3"/>
    <row r="2372" ht="14" hidden="1" x14ac:dyDescent="0.3"/>
    <row r="2373" ht="14" hidden="1" x14ac:dyDescent="0.3"/>
    <row r="2374" ht="14" hidden="1" x14ac:dyDescent="0.3"/>
    <row r="2375" ht="14" hidden="1" x14ac:dyDescent="0.3"/>
    <row r="2376" ht="14" hidden="1" x14ac:dyDescent="0.3"/>
    <row r="2377" ht="14" hidden="1" x14ac:dyDescent="0.3"/>
    <row r="2378" ht="14" hidden="1" x14ac:dyDescent="0.3"/>
    <row r="2379" ht="14" hidden="1" x14ac:dyDescent="0.3"/>
    <row r="2380" ht="14" hidden="1" x14ac:dyDescent="0.3"/>
    <row r="2381" ht="14" hidden="1" x14ac:dyDescent="0.3"/>
    <row r="2382" ht="14" hidden="1" x14ac:dyDescent="0.3"/>
    <row r="2383" ht="14" hidden="1" x14ac:dyDescent="0.3"/>
    <row r="2384" ht="14" hidden="1" x14ac:dyDescent="0.3"/>
    <row r="2385" ht="14" hidden="1" x14ac:dyDescent="0.3"/>
    <row r="2386" ht="14" hidden="1" x14ac:dyDescent="0.3"/>
    <row r="2387" ht="14" hidden="1" x14ac:dyDescent="0.3"/>
    <row r="2388" ht="14" hidden="1" x14ac:dyDescent="0.3"/>
    <row r="2389" ht="14" hidden="1" x14ac:dyDescent="0.3"/>
    <row r="2390" ht="14" hidden="1" x14ac:dyDescent="0.3"/>
    <row r="2391" ht="14" hidden="1" x14ac:dyDescent="0.3"/>
    <row r="2392" ht="14" hidden="1" x14ac:dyDescent="0.3"/>
    <row r="2393" ht="14" hidden="1" x14ac:dyDescent="0.3"/>
    <row r="2394" ht="14" hidden="1" x14ac:dyDescent="0.3"/>
    <row r="2395" ht="14" hidden="1" x14ac:dyDescent="0.3"/>
    <row r="2396" ht="14" hidden="1" x14ac:dyDescent="0.3"/>
    <row r="2397" ht="14" hidden="1" x14ac:dyDescent="0.3"/>
    <row r="2398" ht="14" hidden="1" x14ac:dyDescent="0.3"/>
    <row r="2399" ht="14" hidden="1" x14ac:dyDescent="0.3"/>
    <row r="2400" ht="14" hidden="1" x14ac:dyDescent="0.3"/>
    <row r="2401" ht="14" hidden="1" x14ac:dyDescent="0.3"/>
    <row r="2402" ht="14" hidden="1" x14ac:dyDescent="0.3"/>
    <row r="2403" ht="14" hidden="1" x14ac:dyDescent="0.3"/>
    <row r="2404" ht="14" hidden="1" x14ac:dyDescent="0.3"/>
    <row r="2405" ht="14" hidden="1" x14ac:dyDescent="0.3"/>
    <row r="2406" ht="14" hidden="1" x14ac:dyDescent="0.3"/>
    <row r="2407" ht="14" hidden="1" x14ac:dyDescent="0.3"/>
    <row r="2408" ht="14" hidden="1" x14ac:dyDescent="0.3"/>
    <row r="2409" ht="14" hidden="1" x14ac:dyDescent="0.3"/>
    <row r="2410" ht="14" hidden="1" x14ac:dyDescent="0.3"/>
    <row r="2411" ht="14" hidden="1" x14ac:dyDescent="0.3"/>
    <row r="2412" ht="14" hidden="1" x14ac:dyDescent="0.3"/>
    <row r="2413" ht="14" hidden="1" x14ac:dyDescent="0.3"/>
    <row r="2414" ht="14" hidden="1" x14ac:dyDescent="0.3"/>
    <row r="2415" ht="14" hidden="1" x14ac:dyDescent="0.3"/>
    <row r="2416" ht="14" hidden="1" x14ac:dyDescent="0.3"/>
    <row r="2417" ht="14" hidden="1" x14ac:dyDescent="0.3"/>
    <row r="2418" ht="14" hidden="1" x14ac:dyDescent="0.3"/>
    <row r="2419" ht="14" hidden="1" x14ac:dyDescent="0.3"/>
    <row r="2420" ht="14" hidden="1" x14ac:dyDescent="0.3"/>
    <row r="2421" ht="14" hidden="1" x14ac:dyDescent="0.3"/>
    <row r="2422" ht="14" hidden="1" x14ac:dyDescent="0.3"/>
    <row r="2423" ht="14" hidden="1" x14ac:dyDescent="0.3"/>
    <row r="2424" ht="14" hidden="1" x14ac:dyDescent="0.3"/>
    <row r="2425" ht="14" hidden="1" x14ac:dyDescent="0.3"/>
    <row r="2426" ht="14" hidden="1" x14ac:dyDescent="0.3"/>
    <row r="2427" ht="14" hidden="1" x14ac:dyDescent="0.3"/>
    <row r="2428" ht="14" hidden="1" x14ac:dyDescent="0.3"/>
    <row r="2429" ht="14" hidden="1" x14ac:dyDescent="0.3"/>
    <row r="2430" ht="14" hidden="1" x14ac:dyDescent="0.3"/>
    <row r="2431" ht="14" hidden="1" x14ac:dyDescent="0.3"/>
    <row r="2432" ht="14" hidden="1" x14ac:dyDescent="0.3"/>
    <row r="2433" ht="14" hidden="1" x14ac:dyDescent="0.3"/>
    <row r="2434" ht="14" hidden="1" x14ac:dyDescent="0.3"/>
    <row r="2435" ht="14" hidden="1" x14ac:dyDescent="0.3"/>
    <row r="2436" ht="14" hidden="1" x14ac:dyDescent="0.3"/>
    <row r="2437" ht="14" hidden="1" x14ac:dyDescent="0.3"/>
    <row r="2438" ht="14" hidden="1" x14ac:dyDescent="0.3"/>
    <row r="2439" ht="14" hidden="1" x14ac:dyDescent="0.3"/>
    <row r="2440" ht="14" hidden="1" x14ac:dyDescent="0.3"/>
    <row r="2441" ht="14" hidden="1" x14ac:dyDescent="0.3"/>
    <row r="2442" ht="14" hidden="1" x14ac:dyDescent="0.3"/>
    <row r="2443" ht="14" hidden="1" x14ac:dyDescent="0.3"/>
    <row r="2444" ht="14" hidden="1" x14ac:dyDescent="0.3"/>
    <row r="2445" ht="14" hidden="1" x14ac:dyDescent="0.3"/>
    <row r="2446" ht="14" hidden="1" x14ac:dyDescent="0.3"/>
    <row r="2447" ht="14" hidden="1" x14ac:dyDescent="0.3"/>
    <row r="2448" ht="14" hidden="1" x14ac:dyDescent="0.3"/>
    <row r="2449" ht="14" hidden="1" x14ac:dyDescent="0.3"/>
    <row r="2450" ht="14" hidden="1" x14ac:dyDescent="0.3"/>
    <row r="2451" ht="14" hidden="1" x14ac:dyDescent="0.3"/>
    <row r="2452" ht="14" hidden="1" x14ac:dyDescent="0.3"/>
    <row r="2453" ht="14" hidden="1" x14ac:dyDescent="0.3"/>
    <row r="2454" ht="14" hidden="1" x14ac:dyDescent="0.3"/>
    <row r="2455" ht="14" hidden="1" x14ac:dyDescent="0.3"/>
    <row r="2456" ht="14" hidden="1" x14ac:dyDescent="0.3"/>
    <row r="2457" ht="14" hidden="1" x14ac:dyDescent="0.3"/>
    <row r="2458" ht="14" hidden="1" x14ac:dyDescent="0.3"/>
    <row r="2459" ht="14" hidden="1" x14ac:dyDescent="0.3"/>
    <row r="2460" ht="14" hidden="1" x14ac:dyDescent="0.3"/>
    <row r="2461" ht="14" hidden="1" x14ac:dyDescent="0.3"/>
    <row r="2462" ht="14" hidden="1" x14ac:dyDescent="0.3"/>
    <row r="2463" ht="14" hidden="1" x14ac:dyDescent="0.3"/>
    <row r="2464" ht="14" hidden="1" x14ac:dyDescent="0.3"/>
    <row r="2465" ht="14" hidden="1" x14ac:dyDescent="0.3"/>
    <row r="2466" ht="14" hidden="1" x14ac:dyDescent="0.3"/>
    <row r="2467" ht="14" hidden="1" x14ac:dyDescent="0.3"/>
    <row r="2468" ht="14" hidden="1" x14ac:dyDescent="0.3"/>
    <row r="2469" ht="14" hidden="1" x14ac:dyDescent="0.3"/>
    <row r="2470" ht="14" hidden="1" x14ac:dyDescent="0.3"/>
    <row r="2471" ht="14" hidden="1" x14ac:dyDescent="0.3"/>
    <row r="2472" ht="14" hidden="1" x14ac:dyDescent="0.3"/>
    <row r="2473" ht="14" hidden="1" x14ac:dyDescent="0.3"/>
    <row r="2474" ht="14" hidden="1" x14ac:dyDescent="0.3"/>
    <row r="2475" ht="14" hidden="1" x14ac:dyDescent="0.3"/>
    <row r="2476" ht="14" hidden="1" x14ac:dyDescent="0.3"/>
    <row r="2477" ht="14" hidden="1" x14ac:dyDescent="0.3"/>
    <row r="2478" ht="14" hidden="1" x14ac:dyDescent="0.3"/>
    <row r="2479" ht="14" hidden="1" x14ac:dyDescent="0.3"/>
    <row r="2480" ht="14" hidden="1" x14ac:dyDescent="0.3"/>
    <row r="2481" ht="14" hidden="1" x14ac:dyDescent="0.3"/>
    <row r="2482" ht="14" hidden="1" x14ac:dyDescent="0.3"/>
    <row r="2483" ht="14" hidden="1" x14ac:dyDescent="0.3"/>
    <row r="2484" ht="14" hidden="1" x14ac:dyDescent="0.3"/>
    <row r="2485" ht="14" hidden="1" x14ac:dyDescent="0.3"/>
    <row r="2486" ht="14" hidden="1" x14ac:dyDescent="0.3"/>
    <row r="2487" ht="14" hidden="1" x14ac:dyDescent="0.3"/>
    <row r="2488" ht="14" hidden="1" x14ac:dyDescent="0.3"/>
    <row r="2489" ht="14" hidden="1" x14ac:dyDescent="0.3"/>
    <row r="2490" ht="14" hidden="1" x14ac:dyDescent="0.3"/>
    <row r="2491" ht="14" hidden="1" x14ac:dyDescent="0.3"/>
    <row r="2492" ht="14" hidden="1" x14ac:dyDescent="0.3"/>
    <row r="2493" ht="14" hidden="1" x14ac:dyDescent="0.3"/>
    <row r="2494" ht="14" hidden="1" x14ac:dyDescent="0.3"/>
    <row r="2495" ht="14" hidden="1" x14ac:dyDescent="0.3"/>
    <row r="2496" ht="14" hidden="1" x14ac:dyDescent="0.3"/>
    <row r="2497" ht="14" hidden="1" x14ac:dyDescent="0.3"/>
    <row r="2498" ht="14" hidden="1" x14ac:dyDescent="0.3"/>
    <row r="2499" ht="14" hidden="1" x14ac:dyDescent="0.3"/>
    <row r="2500" ht="14" hidden="1" x14ac:dyDescent="0.3"/>
    <row r="2501" ht="14" hidden="1" x14ac:dyDescent="0.3"/>
    <row r="2502" ht="14" hidden="1" x14ac:dyDescent="0.3"/>
    <row r="2503" ht="14" hidden="1" x14ac:dyDescent="0.3"/>
    <row r="2504" ht="14" hidden="1" x14ac:dyDescent="0.3"/>
    <row r="2505" ht="14" hidden="1" x14ac:dyDescent="0.3"/>
    <row r="2506" ht="14" hidden="1" x14ac:dyDescent="0.3"/>
    <row r="2507" ht="14" hidden="1" x14ac:dyDescent="0.3"/>
    <row r="2508" ht="14" hidden="1" x14ac:dyDescent="0.3"/>
    <row r="2509" ht="14" hidden="1" x14ac:dyDescent="0.3"/>
    <row r="2510" ht="14" hidden="1" x14ac:dyDescent="0.3"/>
    <row r="2511" ht="14" hidden="1" x14ac:dyDescent="0.3"/>
    <row r="2512" ht="14" hidden="1" x14ac:dyDescent="0.3"/>
    <row r="2513" ht="14" hidden="1" x14ac:dyDescent="0.3"/>
    <row r="2514" ht="14" hidden="1" x14ac:dyDescent="0.3"/>
    <row r="2515" ht="14" hidden="1" x14ac:dyDescent="0.3"/>
    <row r="2516" ht="14" hidden="1" x14ac:dyDescent="0.3"/>
    <row r="2517" ht="14" hidden="1" x14ac:dyDescent="0.3"/>
    <row r="2518" ht="14" hidden="1" x14ac:dyDescent="0.3"/>
    <row r="2519" ht="14" hidden="1" x14ac:dyDescent="0.3"/>
    <row r="2520" ht="14" hidden="1" x14ac:dyDescent="0.3"/>
    <row r="2521" ht="14" hidden="1" x14ac:dyDescent="0.3"/>
    <row r="2522" ht="14" hidden="1" x14ac:dyDescent="0.3"/>
    <row r="2523" ht="14" hidden="1" x14ac:dyDescent="0.3"/>
    <row r="2524" ht="14" hidden="1" x14ac:dyDescent="0.3"/>
    <row r="2525" ht="14" hidden="1" x14ac:dyDescent="0.3"/>
    <row r="2526" ht="14" hidden="1" x14ac:dyDescent="0.3"/>
    <row r="2527" ht="14" hidden="1" x14ac:dyDescent="0.3"/>
    <row r="2528" ht="14" hidden="1" x14ac:dyDescent="0.3"/>
    <row r="2529" ht="14" hidden="1" x14ac:dyDescent="0.3"/>
    <row r="2530" ht="14" hidden="1" x14ac:dyDescent="0.3"/>
    <row r="2531" ht="14" hidden="1" x14ac:dyDescent="0.3"/>
    <row r="2532" ht="14" hidden="1" x14ac:dyDescent="0.3"/>
    <row r="2533" ht="14" hidden="1" x14ac:dyDescent="0.3"/>
    <row r="2534" ht="14" hidden="1" x14ac:dyDescent="0.3"/>
    <row r="2535" ht="14" hidden="1" x14ac:dyDescent="0.3"/>
    <row r="2536" ht="14" hidden="1" x14ac:dyDescent="0.3"/>
    <row r="2537" ht="14" hidden="1" x14ac:dyDescent="0.3"/>
    <row r="2538" ht="14" hidden="1" x14ac:dyDescent="0.3"/>
    <row r="2539" ht="14" hidden="1" x14ac:dyDescent="0.3"/>
    <row r="2540" ht="14" hidden="1" x14ac:dyDescent="0.3"/>
    <row r="2541" ht="14" hidden="1" x14ac:dyDescent="0.3"/>
    <row r="2542" ht="14" hidden="1" x14ac:dyDescent="0.3"/>
    <row r="2543" ht="14" hidden="1" x14ac:dyDescent="0.3"/>
    <row r="2544" ht="14" hidden="1" x14ac:dyDescent="0.3"/>
    <row r="2545" ht="14" hidden="1" x14ac:dyDescent="0.3"/>
    <row r="2546" ht="14" hidden="1" x14ac:dyDescent="0.3"/>
    <row r="2547" ht="14" hidden="1" x14ac:dyDescent="0.3"/>
    <row r="2548" ht="14" hidden="1" x14ac:dyDescent="0.3"/>
    <row r="2549" ht="14" hidden="1" x14ac:dyDescent="0.3"/>
    <row r="2550" ht="14" hidden="1" x14ac:dyDescent="0.3"/>
    <row r="2551" ht="14" hidden="1" x14ac:dyDescent="0.3"/>
    <row r="2552" ht="14" hidden="1" x14ac:dyDescent="0.3"/>
    <row r="2553" ht="14" hidden="1" x14ac:dyDescent="0.3"/>
    <row r="2554" ht="14" hidden="1" x14ac:dyDescent="0.3"/>
    <row r="2555" ht="14" hidden="1" x14ac:dyDescent="0.3"/>
    <row r="2556" ht="14" hidden="1" x14ac:dyDescent="0.3"/>
    <row r="2557" ht="14" hidden="1" x14ac:dyDescent="0.3"/>
    <row r="2558" ht="14" hidden="1" x14ac:dyDescent="0.3"/>
    <row r="2559" ht="14" hidden="1" x14ac:dyDescent="0.3"/>
    <row r="2560" ht="14" hidden="1" x14ac:dyDescent="0.3"/>
    <row r="2561" ht="14" hidden="1" x14ac:dyDescent="0.3"/>
    <row r="2562" ht="14" hidden="1" x14ac:dyDescent="0.3"/>
    <row r="2563" ht="14" hidden="1" x14ac:dyDescent="0.3"/>
    <row r="2564" ht="14" hidden="1" x14ac:dyDescent="0.3"/>
    <row r="2565" ht="14" hidden="1" x14ac:dyDescent="0.3"/>
    <row r="2566" ht="14" hidden="1" x14ac:dyDescent="0.3"/>
    <row r="2567" ht="14" hidden="1" x14ac:dyDescent="0.3"/>
    <row r="2568" ht="14" hidden="1" x14ac:dyDescent="0.3"/>
    <row r="2569" ht="14" hidden="1" x14ac:dyDescent="0.3"/>
    <row r="2570" ht="14" hidden="1" x14ac:dyDescent="0.3"/>
    <row r="2571" ht="14" hidden="1" x14ac:dyDescent="0.3"/>
    <row r="2572" ht="14" hidden="1" x14ac:dyDescent="0.3"/>
    <row r="2573" ht="14" hidden="1" x14ac:dyDescent="0.3"/>
    <row r="2574" ht="14" hidden="1" x14ac:dyDescent="0.3"/>
    <row r="2575" ht="14" hidden="1" x14ac:dyDescent="0.3"/>
    <row r="2576" ht="14" hidden="1" x14ac:dyDescent="0.3"/>
    <row r="2577" ht="14" hidden="1" x14ac:dyDescent="0.3"/>
    <row r="2578" ht="14" hidden="1" x14ac:dyDescent="0.3"/>
    <row r="2579" ht="14" hidden="1" x14ac:dyDescent="0.3"/>
    <row r="2580" ht="14" hidden="1" x14ac:dyDescent="0.3"/>
    <row r="2581" ht="14" hidden="1" x14ac:dyDescent="0.3"/>
    <row r="2582" ht="14" hidden="1" x14ac:dyDescent="0.3"/>
    <row r="2583" ht="14" hidden="1" x14ac:dyDescent="0.3"/>
    <row r="2584" ht="14" hidden="1" x14ac:dyDescent="0.3"/>
    <row r="2585" ht="14" hidden="1" x14ac:dyDescent="0.3"/>
    <row r="2586" ht="14" hidden="1" x14ac:dyDescent="0.3"/>
    <row r="2587" ht="14" hidden="1" x14ac:dyDescent="0.3"/>
    <row r="2588" ht="14" hidden="1" x14ac:dyDescent="0.3"/>
    <row r="2589" ht="14" hidden="1" x14ac:dyDescent="0.3"/>
    <row r="2590" ht="14" hidden="1" x14ac:dyDescent="0.3"/>
    <row r="2591" ht="14" hidden="1" x14ac:dyDescent="0.3"/>
    <row r="2592" ht="14" hidden="1" x14ac:dyDescent="0.3"/>
    <row r="2593" ht="14" hidden="1" x14ac:dyDescent="0.3"/>
    <row r="2594" ht="14" hidden="1" x14ac:dyDescent="0.3"/>
    <row r="2595" ht="14" hidden="1" x14ac:dyDescent="0.3"/>
    <row r="2596" ht="14" hidden="1" x14ac:dyDescent="0.3"/>
    <row r="2597" ht="14" hidden="1" x14ac:dyDescent="0.3"/>
    <row r="2598" ht="14" hidden="1" x14ac:dyDescent="0.3"/>
    <row r="2599" ht="14" hidden="1" x14ac:dyDescent="0.3"/>
    <row r="2600" ht="14" hidden="1" x14ac:dyDescent="0.3"/>
    <row r="2601" ht="14" hidden="1" x14ac:dyDescent="0.3"/>
    <row r="2602" ht="14" hidden="1" x14ac:dyDescent="0.3"/>
    <row r="2603" ht="14" hidden="1" x14ac:dyDescent="0.3"/>
    <row r="2604" ht="14" hidden="1" x14ac:dyDescent="0.3"/>
    <row r="2605" ht="14" hidden="1" x14ac:dyDescent="0.3"/>
    <row r="2606" ht="14" hidden="1" x14ac:dyDescent="0.3"/>
    <row r="2607" ht="14" hidden="1" x14ac:dyDescent="0.3"/>
    <row r="2608" ht="14" hidden="1" x14ac:dyDescent="0.3"/>
    <row r="2609" ht="14" hidden="1" x14ac:dyDescent="0.3"/>
    <row r="2610" ht="14" hidden="1" x14ac:dyDescent="0.3"/>
    <row r="2611" ht="14" hidden="1" x14ac:dyDescent="0.3"/>
    <row r="2612" ht="14" hidden="1" x14ac:dyDescent="0.3"/>
    <row r="2613" ht="14" hidden="1" x14ac:dyDescent="0.3"/>
    <row r="2614" ht="14" hidden="1" x14ac:dyDescent="0.3"/>
    <row r="2615" ht="14" hidden="1" x14ac:dyDescent="0.3"/>
    <row r="2616" ht="14" hidden="1" x14ac:dyDescent="0.3"/>
    <row r="2617" ht="14" hidden="1" x14ac:dyDescent="0.3"/>
    <row r="2618" ht="14" hidden="1" x14ac:dyDescent="0.3"/>
    <row r="2619" ht="14" hidden="1" x14ac:dyDescent="0.3"/>
    <row r="2620" ht="14" hidden="1" x14ac:dyDescent="0.3"/>
    <row r="2621" ht="14" hidden="1" x14ac:dyDescent="0.3"/>
    <row r="2622" ht="14" hidden="1" x14ac:dyDescent="0.3"/>
    <row r="2623" ht="14" hidden="1" x14ac:dyDescent="0.3"/>
    <row r="2624" ht="14" hidden="1" x14ac:dyDescent="0.3"/>
    <row r="2625" ht="14" hidden="1" x14ac:dyDescent="0.3"/>
    <row r="2626" ht="14" hidden="1" x14ac:dyDescent="0.3"/>
    <row r="2627" ht="14" hidden="1" x14ac:dyDescent="0.3"/>
    <row r="2628" ht="14" hidden="1" x14ac:dyDescent="0.3"/>
    <row r="2629" ht="14" hidden="1" x14ac:dyDescent="0.3"/>
    <row r="2630" ht="14" hidden="1" x14ac:dyDescent="0.3"/>
    <row r="2631" ht="14" hidden="1" x14ac:dyDescent="0.3"/>
    <row r="2632" ht="14" hidden="1" x14ac:dyDescent="0.3"/>
    <row r="2633" ht="14" hidden="1" x14ac:dyDescent="0.3"/>
    <row r="2634" ht="14" hidden="1" x14ac:dyDescent="0.3"/>
    <row r="2635" ht="14" hidden="1" x14ac:dyDescent="0.3"/>
    <row r="2636" ht="14" hidden="1" x14ac:dyDescent="0.3"/>
    <row r="2637" ht="14" hidden="1" x14ac:dyDescent="0.3"/>
    <row r="2638" ht="14" hidden="1" x14ac:dyDescent="0.3"/>
    <row r="2639" ht="14" hidden="1" x14ac:dyDescent="0.3"/>
    <row r="2640" ht="14" hidden="1" x14ac:dyDescent="0.3"/>
    <row r="2641" ht="14" hidden="1" x14ac:dyDescent="0.3"/>
    <row r="2642" ht="14" hidden="1" x14ac:dyDescent="0.3"/>
    <row r="2643" ht="14" hidden="1" x14ac:dyDescent="0.3"/>
    <row r="2644" ht="14" hidden="1" x14ac:dyDescent="0.3"/>
    <row r="2645" ht="14" hidden="1" x14ac:dyDescent="0.3"/>
    <row r="2646" ht="14" hidden="1" x14ac:dyDescent="0.3"/>
    <row r="2647" ht="14" hidden="1" x14ac:dyDescent="0.3"/>
    <row r="2648" ht="14" hidden="1" x14ac:dyDescent="0.3"/>
    <row r="2649" ht="14" hidden="1" x14ac:dyDescent="0.3"/>
    <row r="2650" ht="14" hidden="1" x14ac:dyDescent="0.3"/>
    <row r="2651" ht="14" hidden="1" x14ac:dyDescent="0.3"/>
    <row r="2652" ht="14" hidden="1" x14ac:dyDescent="0.3"/>
    <row r="2653" ht="14" hidden="1" x14ac:dyDescent="0.3"/>
    <row r="2654" ht="14" hidden="1" x14ac:dyDescent="0.3"/>
    <row r="2655" ht="14" hidden="1" x14ac:dyDescent="0.3"/>
    <row r="2656" ht="14" hidden="1" x14ac:dyDescent="0.3"/>
    <row r="2657" ht="14" hidden="1" x14ac:dyDescent="0.3"/>
    <row r="2658" ht="14" hidden="1" x14ac:dyDescent="0.3"/>
    <row r="2659" ht="14" hidden="1" x14ac:dyDescent="0.3"/>
    <row r="2660" ht="14" hidden="1" x14ac:dyDescent="0.3"/>
    <row r="2661" ht="14" hidden="1" x14ac:dyDescent="0.3"/>
    <row r="2662" ht="14" hidden="1" x14ac:dyDescent="0.3"/>
    <row r="2663" ht="14" hidden="1" x14ac:dyDescent="0.3"/>
    <row r="2664" ht="14" hidden="1" x14ac:dyDescent="0.3"/>
    <row r="2665" ht="14" hidden="1" x14ac:dyDescent="0.3"/>
    <row r="2666" ht="14" hidden="1" x14ac:dyDescent="0.3"/>
    <row r="2667" ht="14" hidden="1" x14ac:dyDescent="0.3"/>
    <row r="2668" ht="14" hidden="1" x14ac:dyDescent="0.3"/>
    <row r="2669" ht="14" hidden="1" x14ac:dyDescent="0.3"/>
    <row r="2670" ht="14" hidden="1" x14ac:dyDescent="0.3"/>
    <row r="2671" ht="14" hidden="1" x14ac:dyDescent="0.3"/>
    <row r="2672" ht="14" hidden="1" x14ac:dyDescent="0.3"/>
    <row r="2673" ht="14" hidden="1" x14ac:dyDescent="0.3"/>
    <row r="2674" ht="14" hidden="1" x14ac:dyDescent="0.3"/>
    <row r="2675" ht="14" hidden="1" x14ac:dyDescent="0.3"/>
    <row r="2676" ht="14" hidden="1" x14ac:dyDescent="0.3"/>
    <row r="2677" ht="14" hidden="1" x14ac:dyDescent="0.3"/>
    <row r="2678" ht="14" hidden="1" x14ac:dyDescent="0.3"/>
    <row r="2679" ht="14" hidden="1" x14ac:dyDescent="0.3"/>
    <row r="2680" ht="14" hidden="1" x14ac:dyDescent="0.3"/>
    <row r="2681" ht="14" hidden="1" x14ac:dyDescent="0.3"/>
    <row r="2682" ht="14" hidden="1" x14ac:dyDescent="0.3"/>
    <row r="2683" ht="14" hidden="1" x14ac:dyDescent="0.3"/>
    <row r="2684" ht="14" hidden="1" x14ac:dyDescent="0.3"/>
    <row r="2685" ht="14" hidden="1" x14ac:dyDescent="0.3"/>
    <row r="2686" ht="14" hidden="1" x14ac:dyDescent="0.3"/>
    <row r="2687" ht="14" hidden="1" x14ac:dyDescent="0.3"/>
    <row r="2688" ht="14" hidden="1" x14ac:dyDescent="0.3"/>
    <row r="2689" ht="14" hidden="1" x14ac:dyDescent="0.3"/>
    <row r="2690" ht="14" hidden="1" x14ac:dyDescent="0.3"/>
    <row r="2691" ht="14" hidden="1" x14ac:dyDescent="0.3"/>
    <row r="2692" ht="14" hidden="1" x14ac:dyDescent="0.3"/>
    <row r="2693" ht="14" hidden="1" x14ac:dyDescent="0.3"/>
    <row r="2694" ht="14" hidden="1" x14ac:dyDescent="0.3"/>
    <row r="2695" ht="14" hidden="1" x14ac:dyDescent="0.3"/>
    <row r="2696" ht="14" hidden="1" x14ac:dyDescent="0.3"/>
    <row r="2697" ht="14" hidden="1" x14ac:dyDescent="0.3"/>
    <row r="2698" ht="14" hidden="1" x14ac:dyDescent="0.3"/>
    <row r="2699" ht="14" hidden="1" x14ac:dyDescent="0.3"/>
    <row r="2700" ht="14" hidden="1" x14ac:dyDescent="0.3"/>
    <row r="2701" ht="14" hidden="1" x14ac:dyDescent="0.3"/>
    <row r="2702" ht="14" hidden="1" x14ac:dyDescent="0.3"/>
    <row r="2703" ht="14" hidden="1" x14ac:dyDescent="0.3"/>
    <row r="2704" ht="14" hidden="1" x14ac:dyDescent="0.3"/>
    <row r="2705" ht="14" hidden="1" x14ac:dyDescent="0.3"/>
    <row r="2706" ht="14" hidden="1" x14ac:dyDescent="0.3"/>
    <row r="2707" ht="14" hidden="1" x14ac:dyDescent="0.3"/>
    <row r="2708" ht="14" hidden="1" x14ac:dyDescent="0.3"/>
    <row r="2709" ht="14" hidden="1" x14ac:dyDescent="0.3"/>
    <row r="2710" ht="14" hidden="1" x14ac:dyDescent="0.3"/>
    <row r="2711" ht="14" hidden="1" x14ac:dyDescent="0.3"/>
    <row r="2712" ht="14" hidden="1" x14ac:dyDescent="0.3"/>
    <row r="2713" ht="14" hidden="1" x14ac:dyDescent="0.3"/>
    <row r="2714" ht="14" hidden="1" x14ac:dyDescent="0.3"/>
    <row r="2715" ht="14" hidden="1" x14ac:dyDescent="0.3"/>
    <row r="2716" ht="14" hidden="1" x14ac:dyDescent="0.3"/>
    <row r="2717" ht="14" hidden="1" x14ac:dyDescent="0.3"/>
    <row r="2718" ht="14" hidden="1" x14ac:dyDescent="0.3"/>
    <row r="2719" ht="14" hidden="1" x14ac:dyDescent="0.3"/>
    <row r="2720" ht="14" hidden="1" x14ac:dyDescent="0.3"/>
    <row r="2721" ht="14" hidden="1" x14ac:dyDescent="0.3"/>
    <row r="2722" ht="14" hidden="1" x14ac:dyDescent="0.3"/>
    <row r="2723" ht="14" hidden="1" x14ac:dyDescent="0.3"/>
    <row r="2724" ht="14" hidden="1" x14ac:dyDescent="0.3"/>
    <row r="2725" ht="14" hidden="1" x14ac:dyDescent="0.3"/>
    <row r="2726" ht="14" hidden="1" x14ac:dyDescent="0.3"/>
    <row r="2727" ht="14" hidden="1" x14ac:dyDescent="0.3"/>
    <row r="2728" ht="14" hidden="1" x14ac:dyDescent="0.3"/>
    <row r="2729" ht="14" hidden="1" x14ac:dyDescent="0.3"/>
    <row r="2730" ht="14" hidden="1" x14ac:dyDescent="0.3"/>
    <row r="2731" ht="14" hidden="1" x14ac:dyDescent="0.3"/>
    <row r="2732" ht="14" hidden="1" x14ac:dyDescent="0.3"/>
    <row r="2733" ht="14" hidden="1" x14ac:dyDescent="0.3"/>
    <row r="2734" ht="14" hidden="1" x14ac:dyDescent="0.3"/>
    <row r="2735" ht="14" hidden="1" x14ac:dyDescent="0.3"/>
    <row r="2736" ht="14" hidden="1" x14ac:dyDescent="0.3"/>
    <row r="2737" ht="14" hidden="1" x14ac:dyDescent="0.3"/>
    <row r="2738" ht="14" hidden="1" x14ac:dyDescent="0.3"/>
    <row r="2739" ht="14" hidden="1" x14ac:dyDescent="0.3"/>
    <row r="2740" ht="14" hidden="1" x14ac:dyDescent="0.3"/>
    <row r="2741" ht="14" hidden="1" x14ac:dyDescent="0.3"/>
    <row r="2742" ht="14" hidden="1" x14ac:dyDescent="0.3"/>
    <row r="2743" ht="14" hidden="1" x14ac:dyDescent="0.3"/>
    <row r="2744" ht="14" hidden="1" x14ac:dyDescent="0.3"/>
    <row r="2745" ht="14" hidden="1" x14ac:dyDescent="0.3"/>
    <row r="2746" ht="14" hidden="1" x14ac:dyDescent="0.3"/>
    <row r="2747" ht="14" hidden="1" x14ac:dyDescent="0.3"/>
    <row r="2748" ht="14" hidden="1" x14ac:dyDescent="0.3"/>
    <row r="2749" ht="14" hidden="1" x14ac:dyDescent="0.3"/>
    <row r="2750" ht="14" hidden="1" x14ac:dyDescent="0.3"/>
    <row r="2751" ht="14" hidden="1" x14ac:dyDescent="0.3"/>
    <row r="2752" ht="14" hidden="1" x14ac:dyDescent="0.3"/>
    <row r="2753" ht="14" hidden="1" x14ac:dyDescent="0.3"/>
    <row r="2754" ht="14" hidden="1" x14ac:dyDescent="0.3"/>
    <row r="2755" ht="14" hidden="1" x14ac:dyDescent="0.3"/>
    <row r="2756" ht="14" hidden="1" x14ac:dyDescent="0.3"/>
    <row r="2757" ht="14" hidden="1" x14ac:dyDescent="0.3"/>
    <row r="2758" ht="14" hidden="1" x14ac:dyDescent="0.3"/>
    <row r="2759" ht="14" hidden="1" x14ac:dyDescent="0.3"/>
    <row r="2760" ht="14" hidden="1" x14ac:dyDescent="0.3"/>
    <row r="2761" ht="14" hidden="1" x14ac:dyDescent="0.3"/>
    <row r="2762" ht="14" hidden="1" x14ac:dyDescent="0.3"/>
    <row r="2763" ht="14" hidden="1" x14ac:dyDescent="0.3"/>
    <row r="2764" ht="14" hidden="1" x14ac:dyDescent="0.3"/>
    <row r="2765" ht="14" hidden="1" x14ac:dyDescent="0.3"/>
    <row r="2766" ht="14" hidden="1" x14ac:dyDescent="0.3"/>
    <row r="2767" ht="14" hidden="1" x14ac:dyDescent="0.3"/>
    <row r="2768" ht="14" hidden="1" x14ac:dyDescent="0.3"/>
    <row r="2769" ht="14" hidden="1" x14ac:dyDescent="0.3"/>
    <row r="2770" ht="14" hidden="1" x14ac:dyDescent="0.3"/>
    <row r="2771" ht="14" hidden="1" x14ac:dyDescent="0.3"/>
    <row r="2772" ht="14" hidden="1" x14ac:dyDescent="0.3"/>
    <row r="2773" ht="14" hidden="1" x14ac:dyDescent="0.3"/>
    <row r="2774" ht="14" hidden="1" x14ac:dyDescent="0.3"/>
    <row r="2775" ht="14" hidden="1" x14ac:dyDescent="0.3"/>
    <row r="2776" ht="14" hidden="1" x14ac:dyDescent="0.3"/>
    <row r="2777" ht="14" hidden="1" x14ac:dyDescent="0.3"/>
    <row r="2778" ht="14" hidden="1" x14ac:dyDescent="0.3"/>
    <row r="2779" ht="14" hidden="1" x14ac:dyDescent="0.3"/>
    <row r="2780" ht="14" hidden="1" x14ac:dyDescent="0.3"/>
    <row r="2781" ht="14" hidden="1" x14ac:dyDescent="0.3"/>
    <row r="2782" ht="14" hidden="1" x14ac:dyDescent="0.3"/>
    <row r="2783" ht="14" hidden="1" x14ac:dyDescent="0.3"/>
    <row r="2784" ht="14" hidden="1" x14ac:dyDescent="0.3"/>
    <row r="2785" ht="14" hidden="1" x14ac:dyDescent="0.3"/>
    <row r="2786" ht="14" hidden="1" x14ac:dyDescent="0.3"/>
    <row r="2787" ht="14" hidden="1" x14ac:dyDescent="0.3"/>
    <row r="2788" ht="14" hidden="1" x14ac:dyDescent="0.3"/>
    <row r="2789" ht="14" hidden="1" x14ac:dyDescent="0.3"/>
    <row r="2790" ht="14" hidden="1" x14ac:dyDescent="0.3"/>
    <row r="2791" ht="14" hidden="1" x14ac:dyDescent="0.3"/>
    <row r="2792" ht="14" hidden="1" x14ac:dyDescent="0.3"/>
    <row r="2793" ht="14" hidden="1" x14ac:dyDescent="0.3"/>
    <row r="2794" ht="14" hidden="1" x14ac:dyDescent="0.3"/>
    <row r="2795" ht="14" hidden="1" x14ac:dyDescent="0.3"/>
    <row r="2796" ht="14" hidden="1" x14ac:dyDescent="0.3"/>
    <row r="2797" ht="14" hidden="1" x14ac:dyDescent="0.3"/>
    <row r="2798" ht="14" hidden="1" x14ac:dyDescent="0.3"/>
    <row r="2799" ht="14" hidden="1" x14ac:dyDescent="0.3"/>
    <row r="2800" ht="14" hidden="1" x14ac:dyDescent="0.3"/>
    <row r="2801" ht="14" hidden="1" x14ac:dyDescent="0.3"/>
    <row r="2802" ht="14" hidden="1" x14ac:dyDescent="0.3"/>
    <row r="2803" ht="14" hidden="1" x14ac:dyDescent="0.3"/>
    <row r="2804" ht="14" hidden="1" x14ac:dyDescent="0.3"/>
    <row r="2805" ht="14" hidden="1" x14ac:dyDescent="0.3"/>
    <row r="2806" ht="14" hidden="1" x14ac:dyDescent="0.3"/>
    <row r="2807" ht="14" hidden="1" x14ac:dyDescent="0.3"/>
    <row r="2808" ht="14" hidden="1" x14ac:dyDescent="0.3"/>
    <row r="2809" ht="14" hidden="1" x14ac:dyDescent="0.3"/>
    <row r="2810" ht="14" hidden="1" x14ac:dyDescent="0.3"/>
    <row r="2811" ht="14" hidden="1" x14ac:dyDescent="0.3"/>
    <row r="2812" ht="14" hidden="1" x14ac:dyDescent="0.3"/>
    <row r="2813" ht="14" hidden="1" x14ac:dyDescent="0.3"/>
    <row r="2814" ht="14" hidden="1" x14ac:dyDescent="0.3"/>
    <row r="2815" ht="14" hidden="1" x14ac:dyDescent="0.3"/>
    <row r="2816" ht="14" hidden="1" x14ac:dyDescent="0.3"/>
    <row r="2817" ht="14" hidden="1" x14ac:dyDescent="0.3"/>
    <row r="2818" ht="14" hidden="1" x14ac:dyDescent="0.3"/>
    <row r="2819" ht="14" hidden="1" x14ac:dyDescent="0.3"/>
    <row r="2820" ht="14" hidden="1" x14ac:dyDescent="0.3"/>
    <row r="2821" ht="14" hidden="1" x14ac:dyDescent="0.3"/>
    <row r="2822" ht="14" hidden="1" x14ac:dyDescent="0.3"/>
    <row r="2823" ht="14" hidden="1" x14ac:dyDescent="0.3"/>
    <row r="2824" ht="14" hidden="1" x14ac:dyDescent="0.3"/>
    <row r="2825" ht="14" hidden="1" x14ac:dyDescent="0.3"/>
    <row r="2826" ht="14" hidden="1" x14ac:dyDescent="0.3"/>
    <row r="2827" ht="14" hidden="1" x14ac:dyDescent="0.3"/>
    <row r="2828" ht="14" hidden="1" x14ac:dyDescent="0.3"/>
    <row r="2829" ht="14" hidden="1" x14ac:dyDescent="0.3"/>
    <row r="2830" ht="14" hidden="1" x14ac:dyDescent="0.3"/>
    <row r="2831" ht="14" hidden="1" x14ac:dyDescent="0.3"/>
    <row r="2832" ht="14" hidden="1" x14ac:dyDescent="0.3"/>
    <row r="2833" ht="14" hidden="1" x14ac:dyDescent="0.3"/>
    <row r="2834" ht="14" hidden="1" x14ac:dyDescent="0.3"/>
    <row r="2835" ht="14" hidden="1" x14ac:dyDescent="0.3"/>
    <row r="2836" ht="14" hidden="1" x14ac:dyDescent="0.3"/>
    <row r="2837" ht="14" hidden="1" x14ac:dyDescent="0.3"/>
    <row r="2838" ht="14" hidden="1" x14ac:dyDescent="0.3"/>
    <row r="2839" ht="14" hidden="1" x14ac:dyDescent="0.3"/>
    <row r="2840" ht="14" hidden="1" x14ac:dyDescent="0.3"/>
    <row r="2841" ht="14" hidden="1" x14ac:dyDescent="0.3"/>
    <row r="2842" ht="14" hidden="1" x14ac:dyDescent="0.3"/>
    <row r="2843" ht="14" hidden="1" x14ac:dyDescent="0.3"/>
    <row r="2844" ht="14" hidden="1" x14ac:dyDescent="0.3"/>
    <row r="2845" ht="14" hidden="1" x14ac:dyDescent="0.3"/>
    <row r="2846" ht="14" hidden="1" x14ac:dyDescent="0.3"/>
    <row r="2847" ht="14" hidden="1" x14ac:dyDescent="0.3"/>
    <row r="2848" ht="14" hidden="1" x14ac:dyDescent="0.3"/>
    <row r="2849" ht="14" hidden="1" x14ac:dyDescent="0.3"/>
    <row r="2850" ht="14" hidden="1" x14ac:dyDescent="0.3"/>
    <row r="2851" ht="14" hidden="1" x14ac:dyDescent="0.3"/>
    <row r="2852" ht="14" hidden="1" x14ac:dyDescent="0.3"/>
    <row r="2853" ht="14" hidden="1" x14ac:dyDescent="0.3"/>
    <row r="2854" ht="14" hidden="1" x14ac:dyDescent="0.3"/>
    <row r="2855" ht="14" hidden="1" x14ac:dyDescent="0.3"/>
    <row r="2856" ht="14" hidden="1" x14ac:dyDescent="0.3"/>
    <row r="2857" ht="14" hidden="1" x14ac:dyDescent="0.3"/>
    <row r="2858" ht="14" hidden="1" x14ac:dyDescent="0.3"/>
    <row r="2859" ht="14" hidden="1" x14ac:dyDescent="0.3"/>
    <row r="2860" ht="14" hidden="1" x14ac:dyDescent="0.3"/>
    <row r="2861" ht="14" hidden="1" x14ac:dyDescent="0.3"/>
    <row r="2862" ht="14" hidden="1" x14ac:dyDescent="0.3"/>
    <row r="2863" ht="14" hidden="1" x14ac:dyDescent="0.3"/>
    <row r="2864" ht="14" hidden="1" x14ac:dyDescent="0.3"/>
    <row r="2865" ht="14" hidden="1" x14ac:dyDescent="0.3"/>
    <row r="2866" ht="14" hidden="1" x14ac:dyDescent="0.3"/>
    <row r="2867" ht="14" hidden="1" x14ac:dyDescent="0.3"/>
    <row r="2868" ht="14" hidden="1" x14ac:dyDescent="0.3"/>
    <row r="2869" ht="14" hidden="1" x14ac:dyDescent="0.3"/>
    <row r="2870" ht="14" hidden="1" x14ac:dyDescent="0.3"/>
    <row r="2871" ht="14" hidden="1" x14ac:dyDescent="0.3"/>
    <row r="2872" ht="14" hidden="1" x14ac:dyDescent="0.3"/>
    <row r="2873" ht="14" hidden="1" x14ac:dyDescent="0.3"/>
    <row r="2874" ht="14" hidden="1" x14ac:dyDescent="0.3"/>
    <row r="2875" ht="14" hidden="1" x14ac:dyDescent="0.3"/>
    <row r="2876" ht="14" hidden="1" x14ac:dyDescent="0.3"/>
    <row r="2877" ht="14" hidden="1" x14ac:dyDescent="0.3"/>
    <row r="2878" ht="14" hidden="1" x14ac:dyDescent="0.3"/>
    <row r="2879" ht="14" hidden="1" x14ac:dyDescent="0.3"/>
    <row r="2880" ht="14" hidden="1" x14ac:dyDescent="0.3"/>
    <row r="2881" ht="14" hidden="1" x14ac:dyDescent="0.3"/>
    <row r="2882" ht="14" hidden="1" x14ac:dyDescent="0.3"/>
    <row r="2883" ht="14" hidden="1" x14ac:dyDescent="0.3"/>
    <row r="2884" ht="14" hidden="1" x14ac:dyDescent="0.3"/>
    <row r="2885" ht="14" hidden="1" x14ac:dyDescent="0.3"/>
    <row r="2886" ht="14" hidden="1" x14ac:dyDescent="0.3"/>
    <row r="2887" ht="14" hidden="1" x14ac:dyDescent="0.3"/>
    <row r="2888" ht="14" hidden="1" x14ac:dyDescent="0.3"/>
    <row r="2889" ht="14" hidden="1" x14ac:dyDescent="0.3"/>
    <row r="2890" ht="14" hidden="1" x14ac:dyDescent="0.3"/>
    <row r="2891" ht="14" hidden="1" x14ac:dyDescent="0.3"/>
    <row r="2892" ht="14" hidden="1" x14ac:dyDescent="0.3"/>
    <row r="2893" ht="14" hidden="1" x14ac:dyDescent="0.3"/>
    <row r="2894" ht="14" hidden="1" x14ac:dyDescent="0.3"/>
    <row r="2895" ht="14" hidden="1" x14ac:dyDescent="0.3"/>
    <row r="2896" ht="14" hidden="1" x14ac:dyDescent="0.3"/>
    <row r="2897" ht="14" hidden="1" x14ac:dyDescent="0.3"/>
    <row r="2898" ht="14" hidden="1" x14ac:dyDescent="0.3"/>
    <row r="2899" ht="14" hidden="1" x14ac:dyDescent="0.3"/>
    <row r="2900" ht="14" hidden="1" x14ac:dyDescent="0.3"/>
    <row r="2901" ht="14" hidden="1" x14ac:dyDescent="0.3"/>
    <row r="2902" ht="14" hidden="1" x14ac:dyDescent="0.3"/>
    <row r="2903" ht="14" hidden="1" x14ac:dyDescent="0.3"/>
    <row r="2904" ht="14" hidden="1" x14ac:dyDescent="0.3"/>
    <row r="2905" ht="14" hidden="1" x14ac:dyDescent="0.3"/>
    <row r="2906" ht="14" hidden="1" x14ac:dyDescent="0.3"/>
    <row r="2907" ht="14" hidden="1" x14ac:dyDescent="0.3"/>
    <row r="2908" ht="14" hidden="1" x14ac:dyDescent="0.3"/>
    <row r="2909" ht="14" hidden="1" x14ac:dyDescent="0.3"/>
    <row r="2910" ht="14" hidden="1" x14ac:dyDescent="0.3"/>
    <row r="2911" ht="14" hidden="1" x14ac:dyDescent="0.3"/>
    <row r="2912" ht="14" hidden="1" x14ac:dyDescent="0.3"/>
    <row r="2913" ht="14" hidden="1" x14ac:dyDescent="0.3"/>
    <row r="2914" ht="14" hidden="1" x14ac:dyDescent="0.3"/>
    <row r="2915" ht="14" hidden="1" x14ac:dyDescent="0.3"/>
    <row r="2916" ht="14" hidden="1" x14ac:dyDescent="0.3"/>
    <row r="2917" ht="14" hidden="1" x14ac:dyDescent="0.3"/>
    <row r="2918" ht="14" hidden="1" x14ac:dyDescent="0.3"/>
    <row r="2919" ht="14" hidden="1" x14ac:dyDescent="0.3"/>
    <row r="2920" ht="14" hidden="1" x14ac:dyDescent="0.3"/>
    <row r="2921" ht="14" hidden="1" x14ac:dyDescent="0.3"/>
    <row r="2922" ht="14" hidden="1" x14ac:dyDescent="0.3"/>
    <row r="2923" ht="14" hidden="1" x14ac:dyDescent="0.3"/>
    <row r="2924" ht="14" hidden="1" x14ac:dyDescent="0.3"/>
    <row r="2925" ht="14" hidden="1" x14ac:dyDescent="0.3"/>
    <row r="2926" ht="14" hidden="1" x14ac:dyDescent="0.3"/>
    <row r="2927" ht="14" hidden="1" x14ac:dyDescent="0.3"/>
    <row r="2928" ht="14" hidden="1" x14ac:dyDescent="0.3"/>
    <row r="2929" ht="14" hidden="1" x14ac:dyDescent="0.3"/>
    <row r="2930" ht="14" hidden="1" x14ac:dyDescent="0.3"/>
    <row r="2931" ht="14" hidden="1" x14ac:dyDescent="0.3"/>
    <row r="2932" ht="14" hidden="1" x14ac:dyDescent="0.3"/>
    <row r="2933" ht="14" hidden="1" x14ac:dyDescent="0.3"/>
    <row r="2934" ht="14" hidden="1" x14ac:dyDescent="0.3"/>
    <row r="2935" ht="14" hidden="1" x14ac:dyDescent="0.3"/>
    <row r="2936" ht="14" hidden="1" x14ac:dyDescent="0.3"/>
    <row r="2937" ht="14" hidden="1" x14ac:dyDescent="0.3"/>
    <row r="2938" ht="14" hidden="1" x14ac:dyDescent="0.3"/>
    <row r="2939" ht="14" hidden="1" x14ac:dyDescent="0.3"/>
    <row r="2940" ht="14" hidden="1" x14ac:dyDescent="0.3"/>
    <row r="2941" ht="14" hidden="1" x14ac:dyDescent="0.3"/>
    <row r="2942" ht="14" hidden="1" x14ac:dyDescent="0.3"/>
    <row r="2943" ht="14" hidden="1" x14ac:dyDescent="0.3"/>
    <row r="2944" ht="14" hidden="1" x14ac:dyDescent="0.3"/>
    <row r="2945" ht="14" hidden="1" x14ac:dyDescent="0.3"/>
    <row r="2946" ht="14" hidden="1" x14ac:dyDescent="0.3"/>
    <row r="2947" ht="14" hidden="1" x14ac:dyDescent="0.3"/>
    <row r="2948" ht="14" hidden="1" x14ac:dyDescent="0.3"/>
    <row r="2949" ht="14" hidden="1" x14ac:dyDescent="0.3"/>
    <row r="2950" ht="14" hidden="1" x14ac:dyDescent="0.3"/>
    <row r="2951" ht="14" hidden="1" x14ac:dyDescent="0.3"/>
    <row r="2952" ht="14" hidden="1" x14ac:dyDescent="0.3"/>
    <row r="2953" ht="14" hidden="1" x14ac:dyDescent="0.3"/>
    <row r="2954" ht="14" hidden="1" x14ac:dyDescent="0.3"/>
    <row r="2955" ht="14" hidden="1" x14ac:dyDescent="0.3"/>
    <row r="2956" ht="14" hidden="1" x14ac:dyDescent="0.3"/>
    <row r="2957" ht="14" hidden="1" x14ac:dyDescent="0.3"/>
    <row r="2958" ht="14" hidden="1" x14ac:dyDescent="0.3"/>
    <row r="2959" ht="14" hidden="1" x14ac:dyDescent="0.3"/>
    <row r="2960" ht="14" hidden="1" x14ac:dyDescent="0.3"/>
    <row r="2961" ht="14" hidden="1" x14ac:dyDescent="0.3"/>
    <row r="2962" ht="14" hidden="1" x14ac:dyDescent="0.3"/>
    <row r="2963" ht="14" hidden="1" x14ac:dyDescent="0.3"/>
    <row r="2964" ht="14" hidden="1" x14ac:dyDescent="0.3"/>
    <row r="2965" ht="14" hidden="1" x14ac:dyDescent="0.3"/>
    <row r="2966" ht="14" hidden="1" x14ac:dyDescent="0.3"/>
    <row r="2967" ht="14" hidden="1" x14ac:dyDescent="0.3"/>
    <row r="2968" ht="14" hidden="1" x14ac:dyDescent="0.3"/>
    <row r="2969" ht="14" hidden="1" x14ac:dyDescent="0.3"/>
    <row r="2970" ht="14" hidden="1" x14ac:dyDescent="0.3"/>
    <row r="2971" ht="14" hidden="1" x14ac:dyDescent="0.3"/>
    <row r="2972" ht="14" hidden="1" x14ac:dyDescent="0.3"/>
    <row r="2973" ht="14" hidden="1" x14ac:dyDescent="0.3"/>
    <row r="2974" ht="14" hidden="1" x14ac:dyDescent="0.3"/>
    <row r="2975" ht="14" hidden="1" x14ac:dyDescent="0.3"/>
    <row r="2976" ht="14" hidden="1" x14ac:dyDescent="0.3"/>
    <row r="2977" ht="14" hidden="1" x14ac:dyDescent="0.3"/>
    <row r="2978" ht="14" hidden="1" x14ac:dyDescent="0.3"/>
    <row r="2979" ht="14" hidden="1" x14ac:dyDescent="0.3"/>
    <row r="2980" ht="14" hidden="1" x14ac:dyDescent="0.3"/>
    <row r="2981" ht="14" hidden="1" x14ac:dyDescent="0.3"/>
    <row r="2982" ht="14" hidden="1" x14ac:dyDescent="0.3"/>
    <row r="2983" ht="14" hidden="1" x14ac:dyDescent="0.3"/>
    <row r="2984" ht="14" hidden="1" x14ac:dyDescent="0.3"/>
    <row r="2985" ht="14" hidden="1" x14ac:dyDescent="0.3"/>
    <row r="2986" ht="14" hidden="1" x14ac:dyDescent="0.3"/>
    <row r="2987" ht="14" hidden="1" x14ac:dyDescent="0.3"/>
    <row r="2988" ht="14" hidden="1" x14ac:dyDescent="0.3"/>
    <row r="2989" ht="14" hidden="1" x14ac:dyDescent="0.3"/>
    <row r="2990" ht="14" hidden="1" x14ac:dyDescent="0.3"/>
    <row r="2991" ht="14" hidden="1" x14ac:dyDescent="0.3"/>
    <row r="2992" ht="14" hidden="1" x14ac:dyDescent="0.3"/>
    <row r="2993" ht="14" hidden="1" x14ac:dyDescent="0.3"/>
    <row r="2994" ht="14" hidden="1" x14ac:dyDescent="0.3"/>
    <row r="2995" ht="14" hidden="1" x14ac:dyDescent="0.3"/>
    <row r="2996" ht="14" hidden="1" x14ac:dyDescent="0.3"/>
    <row r="2997" ht="14" hidden="1" x14ac:dyDescent="0.3"/>
    <row r="2998" ht="14" hidden="1" x14ac:dyDescent="0.3"/>
    <row r="2999" ht="14" hidden="1" x14ac:dyDescent="0.3"/>
    <row r="3000" ht="14" hidden="1" x14ac:dyDescent="0.3"/>
    <row r="3001" ht="14" hidden="1" x14ac:dyDescent="0.3"/>
    <row r="3002" ht="14" hidden="1" x14ac:dyDescent="0.3"/>
    <row r="3003" ht="14" hidden="1" x14ac:dyDescent="0.3"/>
    <row r="3004" ht="14" hidden="1" x14ac:dyDescent="0.3"/>
    <row r="3005" ht="14" hidden="1" x14ac:dyDescent="0.3"/>
    <row r="3006" ht="14" hidden="1" x14ac:dyDescent="0.3"/>
    <row r="3007" ht="14" hidden="1" x14ac:dyDescent="0.3"/>
    <row r="3008" ht="14" hidden="1" x14ac:dyDescent="0.3"/>
    <row r="3009" ht="14" hidden="1" x14ac:dyDescent="0.3"/>
    <row r="3010" ht="14" hidden="1" x14ac:dyDescent="0.3"/>
    <row r="3011" ht="14" hidden="1" x14ac:dyDescent="0.3"/>
    <row r="3012" ht="14" hidden="1" x14ac:dyDescent="0.3"/>
    <row r="3013" ht="14" hidden="1" x14ac:dyDescent="0.3"/>
    <row r="3014" ht="14" hidden="1" x14ac:dyDescent="0.3"/>
    <row r="3015" ht="14" hidden="1" x14ac:dyDescent="0.3"/>
    <row r="3016" ht="14" hidden="1" x14ac:dyDescent="0.3"/>
    <row r="3017" ht="14" hidden="1" x14ac:dyDescent="0.3"/>
    <row r="3018" ht="14" hidden="1" x14ac:dyDescent="0.3"/>
    <row r="3019" ht="14" hidden="1" x14ac:dyDescent="0.3"/>
    <row r="3020" ht="14" hidden="1" x14ac:dyDescent="0.3"/>
    <row r="3021" ht="14" hidden="1" x14ac:dyDescent="0.3"/>
    <row r="3022" ht="14" hidden="1" x14ac:dyDescent="0.3"/>
    <row r="3023" ht="14" hidden="1" x14ac:dyDescent="0.3"/>
    <row r="3024" ht="14" hidden="1" x14ac:dyDescent="0.3"/>
    <row r="3025" ht="14" hidden="1" x14ac:dyDescent="0.3"/>
    <row r="3026" ht="14" hidden="1" x14ac:dyDescent="0.3"/>
    <row r="3027" ht="14" hidden="1" x14ac:dyDescent="0.3"/>
    <row r="3028" ht="14" hidden="1" x14ac:dyDescent="0.3"/>
    <row r="3029" ht="14" hidden="1" x14ac:dyDescent="0.3"/>
    <row r="3030" ht="14" hidden="1" x14ac:dyDescent="0.3"/>
    <row r="3031" ht="14" hidden="1" x14ac:dyDescent="0.3"/>
    <row r="3032" ht="14" hidden="1" x14ac:dyDescent="0.3"/>
    <row r="3033" ht="14" hidden="1" x14ac:dyDescent="0.3"/>
    <row r="3034" ht="14" hidden="1" x14ac:dyDescent="0.3"/>
    <row r="3035" ht="14" hidden="1" x14ac:dyDescent="0.3"/>
    <row r="3036" ht="14" hidden="1" x14ac:dyDescent="0.3"/>
    <row r="3037" ht="14" hidden="1" x14ac:dyDescent="0.3"/>
    <row r="3038" ht="14" hidden="1" x14ac:dyDescent="0.3"/>
    <row r="3039" ht="14" hidden="1" x14ac:dyDescent="0.3"/>
    <row r="3040" ht="14" hidden="1" x14ac:dyDescent="0.3"/>
    <row r="3041" ht="14" hidden="1" x14ac:dyDescent="0.3"/>
    <row r="3042" ht="14" hidden="1" x14ac:dyDescent="0.3"/>
    <row r="3043" ht="14" hidden="1" x14ac:dyDescent="0.3"/>
    <row r="3044" ht="14" hidden="1" x14ac:dyDescent="0.3"/>
    <row r="3045" ht="14" hidden="1" x14ac:dyDescent="0.3"/>
    <row r="3046" ht="14" hidden="1" x14ac:dyDescent="0.3"/>
    <row r="3047" ht="14" hidden="1" x14ac:dyDescent="0.3"/>
    <row r="3048" ht="14" hidden="1" x14ac:dyDescent="0.3"/>
    <row r="3049" ht="14" hidden="1" x14ac:dyDescent="0.3"/>
    <row r="3050" ht="14" hidden="1" x14ac:dyDescent="0.3"/>
    <row r="3051" ht="14" hidden="1" x14ac:dyDescent="0.3"/>
    <row r="3052" ht="14" hidden="1" x14ac:dyDescent="0.3"/>
    <row r="3053" ht="14" hidden="1" x14ac:dyDescent="0.3"/>
    <row r="3054" ht="14" hidden="1" x14ac:dyDescent="0.3"/>
    <row r="3055" ht="14" hidden="1" x14ac:dyDescent="0.3"/>
    <row r="3056" ht="14" hidden="1" x14ac:dyDescent="0.3"/>
    <row r="3057" ht="14" hidden="1" x14ac:dyDescent="0.3"/>
    <row r="3058" ht="14" hidden="1" x14ac:dyDescent="0.3"/>
    <row r="3059" ht="14" hidden="1" x14ac:dyDescent="0.3"/>
    <row r="3060" ht="14" hidden="1" x14ac:dyDescent="0.3"/>
    <row r="3061" ht="14" hidden="1" x14ac:dyDescent="0.3"/>
    <row r="3062" ht="14" hidden="1" x14ac:dyDescent="0.3"/>
    <row r="3063" ht="14" hidden="1" x14ac:dyDescent="0.3"/>
    <row r="3064" ht="14" hidden="1" x14ac:dyDescent="0.3"/>
    <row r="3065" ht="14" hidden="1" x14ac:dyDescent="0.3"/>
    <row r="3066" ht="14" hidden="1" x14ac:dyDescent="0.3"/>
    <row r="3067" ht="14" hidden="1" x14ac:dyDescent="0.3"/>
    <row r="3068" ht="14" hidden="1" x14ac:dyDescent="0.3"/>
    <row r="3069" ht="14" hidden="1" x14ac:dyDescent="0.3"/>
    <row r="3070" ht="14" hidden="1" x14ac:dyDescent="0.3"/>
    <row r="3071" ht="14" hidden="1" x14ac:dyDescent="0.3"/>
    <row r="3072" ht="14" hidden="1" x14ac:dyDescent="0.3"/>
    <row r="3073" ht="14" hidden="1" x14ac:dyDescent="0.3"/>
    <row r="3074" ht="14" hidden="1" x14ac:dyDescent="0.3"/>
    <row r="3075" ht="14" hidden="1" x14ac:dyDescent="0.3"/>
    <row r="3076" ht="14" hidden="1" x14ac:dyDescent="0.3"/>
    <row r="3077" ht="14" hidden="1" x14ac:dyDescent="0.3"/>
    <row r="3078" ht="14" hidden="1" x14ac:dyDescent="0.3"/>
    <row r="3079" ht="14" hidden="1" x14ac:dyDescent="0.3"/>
    <row r="3080" ht="14" hidden="1" x14ac:dyDescent="0.3"/>
    <row r="3081" ht="14" hidden="1" x14ac:dyDescent="0.3"/>
    <row r="3082" ht="14" hidden="1" x14ac:dyDescent="0.3"/>
    <row r="3083" ht="14" hidden="1" x14ac:dyDescent="0.3"/>
    <row r="3084" ht="14" hidden="1" x14ac:dyDescent="0.3"/>
    <row r="3085" ht="14" hidden="1" x14ac:dyDescent="0.3"/>
    <row r="3086" ht="14" hidden="1" x14ac:dyDescent="0.3"/>
    <row r="3087" ht="14" hidden="1" x14ac:dyDescent="0.3"/>
    <row r="3088" ht="14" hidden="1" x14ac:dyDescent="0.3"/>
    <row r="3089" ht="14" hidden="1" x14ac:dyDescent="0.3"/>
    <row r="3090" ht="14" hidden="1" x14ac:dyDescent="0.3"/>
    <row r="3091" ht="14" hidden="1" x14ac:dyDescent="0.3"/>
    <row r="3092" ht="14" hidden="1" x14ac:dyDescent="0.3"/>
    <row r="3093" ht="14" hidden="1" x14ac:dyDescent="0.3"/>
    <row r="3094" ht="14" hidden="1" x14ac:dyDescent="0.3"/>
    <row r="3095" ht="14" hidden="1" x14ac:dyDescent="0.3"/>
    <row r="3096" ht="14" hidden="1" x14ac:dyDescent="0.3"/>
    <row r="3097" ht="14" hidden="1" x14ac:dyDescent="0.3"/>
    <row r="3098" ht="14" hidden="1" x14ac:dyDescent="0.3"/>
    <row r="3099" ht="14" hidden="1" x14ac:dyDescent="0.3"/>
    <row r="3100" ht="14" hidden="1" x14ac:dyDescent="0.3"/>
    <row r="3101" ht="14" hidden="1" x14ac:dyDescent="0.3"/>
    <row r="3102" ht="14" hidden="1" x14ac:dyDescent="0.3"/>
    <row r="3103" ht="14" hidden="1" x14ac:dyDescent="0.3"/>
    <row r="3104" ht="14" hidden="1" x14ac:dyDescent="0.3"/>
    <row r="3105" ht="14" hidden="1" x14ac:dyDescent="0.3"/>
    <row r="3106" ht="14" hidden="1" x14ac:dyDescent="0.3"/>
    <row r="3107" ht="14" hidden="1" x14ac:dyDescent="0.3"/>
    <row r="3108" ht="14" hidden="1" x14ac:dyDescent="0.3"/>
    <row r="3109" ht="14" hidden="1" x14ac:dyDescent="0.3"/>
    <row r="3110" ht="14" hidden="1" x14ac:dyDescent="0.3"/>
    <row r="3111" ht="14" hidden="1" x14ac:dyDescent="0.3"/>
    <row r="3112" ht="14" hidden="1" x14ac:dyDescent="0.3"/>
    <row r="3113" ht="14" hidden="1" x14ac:dyDescent="0.3"/>
    <row r="3114" ht="14" hidden="1" x14ac:dyDescent="0.3"/>
    <row r="3115" ht="14" hidden="1" x14ac:dyDescent="0.3"/>
    <row r="3116" ht="14" hidden="1" x14ac:dyDescent="0.3"/>
    <row r="3117" ht="14" hidden="1" x14ac:dyDescent="0.3"/>
    <row r="3118" ht="14" hidden="1" x14ac:dyDescent="0.3"/>
    <row r="3119" ht="14" hidden="1" x14ac:dyDescent="0.3"/>
    <row r="3120" ht="14" hidden="1" x14ac:dyDescent="0.3"/>
    <row r="3121" ht="14" hidden="1" x14ac:dyDescent="0.3"/>
    <row r="3122" ht="14" hidden="1" x14ac:dyDescent="0.3"/>
    <row r="3123" ht="14" hidden="1" x14ac:dyDescent="0.3"/>
    <row r="3124" ht="14" hidden="1" x14ac:dyDescent="0.3"/>
    <row r="3125" ht="14" hidden="1" x14ac:dyDescent="0.3"/>
    <row r="3126" ht="14" hidden="1" x14ac:dyDescent="0.3"/>
    <row r="3127" ht="14" hidden="1" x14ac:dyDescent="0.3"/>
    <row r="3128" ht="14" hidden="1" x14ac:dyDescent="0.3"/>
    <row r="3129" ht="14" hidden="1" x14ac:dyDescent="0.3"/>
    <row r="3130" ht="14" hidden="1" x14ac:dyDescent="0.3"/>
    <row r="3131" ht="14" hidden="1" x14ac:dyDescent="0.3"/>
    <row r="3132" ht="14" hidden="1" x14ac:dyDescent="0.3"/>
    <row r="3133" ht="14" hidden="1" x14ac:dyDescent="0.3"/>
    <row r="3134" ht="14" hidden="1" x14ac:dyDescent="0.3"/>
    <row r="3135" ht="14" hidden="1" x14ac:dyDescent="0.3"/>
    <row r="3136" ht="14" hidden="1" x14ac:dyDescent="0.3"/>
    <row r="3137" ht="14" hidden="1" x14ac:dyDescent="0.3"/>
    <row r="3138" ht="14" hidden="1" x14ac:dyDescent="0.3"/>
    <row r="3139" ht="14" hidden="1" x14ac:dyDescent="0.3"/>
    <row r="3140" ht="14" hidden="1" x14ac:dyDescent="0.3"/>
    <row r="3141" ht="14" hidden="1" x14ac:dyDescent="0.3"/>
    <row r="3142" ht="14" hidden="1" x14ac:dyDescent="0.3"/>
    <row r="3143" ht="14" hidden="1" x14ac:dyDescent="0.3"/>
    <row r="3144" ht="14" hidden="1" x14ac:dyDescent="0.3"/>
    <row r="3145" ht="14" hidden="1" x14ac:dyDescent="0.3"/>
    <row r="3146" ht="14" hidden="1" x14ac:dyDescent="0.3"/>
    <row r="3147" ht="14" hidden="1" x14ac:dyDescent="0.3"/>
    <row r="3148" ht="14" hidden="1" x14ac:dyDescent="0.3"/>
    <row r="3149" ht="14" hidden="1" x14ac:dyDescent="0.3"/>
    <row r="3150" ht="14" hidden="1" x14ac:dyDescent="0.3"/>
    <row r="3151" ht="14" hidden="1" x14ac:dyDescent="0.3"/>
    <row r="3152" ht="14" hidden="1" x14ac:dyDescent="0.3"/>
    <row r="3153" ht="14" hidden="1" x14ac:dyDescent="0.3"/>
    <row r="3154" ht="14" hidden="1" x14ac:dyDescent="0.3"/>
    <row r="3155" ht="14" hidden="1" x14ac:dyDescent="0.3"/>
    <row r="3156" ht="14" hidden="1" x14ac:dyDescent="0.3"/>
    <row r="3157" ht="14" hidden="1" x14ac:dyDescent="0.3"/>
    <row r="3158" ht="14" hidden="1" x14ac:dyDescent="0.3"/>
    <row r="3159" ht="14" hidden="1" x14ac:dyDescent="0.3"/>
    <row r="3160" ht="14" hidden="1" x14ac:dyDescent="0.3"/>
    <row r="3161" ht="14" hidden="1" x14ac:dyDescent="0.3"/>
    <row r="3162" ht="14" hidden="1" x14ac:dyDescent="0.3"/>
    <row r="3163" ht="14" hidden="1" x14ac:dyDescent="0.3"/>
    <row r="3164" ht="14" hidden="1" x14ac:dyDescent="0.3"/>
    <row r="3165" ht="14" hidden="1" x14ac:dyDescent="0.3"/>
    <row r="3166" ht="14" hidden="1" x14ac:dyDescent="0.3"/>
    <row r="3167" ht="14" hidden="1" x14ac:dyDescent="0.3"/>
    <row r="3168" ht="14" hidden="1" x14ac:dyDescent="0.3"/>
    <row r="3169" ht="14" hidden="1" x14ac:dyDescent="0.3"/>
    <row r="3170" ht="14" hidden="1" x14ac:dyDescent="0.3"/>
    <row r="3171" ht="14" hidden="1" x14ac:dyDescent="0.3"/>
    <row r="3172" ht="14" hidden="1" x14ac:dyDescent="0.3"/>
    <row r="3173" ht="14" hidden="1" x14ac:dyDescent="0.3"/>
    <row r="3174" ht="14" hidden="1" x14ac:dyDescent="0.3"/>
    <row r="3175" ht="14" hidden="1" x14ac:dyDescent="0.3"/>
    <row r="3176" ht="14" hidden="1" x14ac:dyDescent="0.3"/>
    <row r="3177" ht="14" hidden="1" x14ac:dyDescent="0.3"/>
    <row r="3178" ht="14" hidden="1" x14ac:dyDescent="0.3"/>
    <row r="3179" ht="14" hidden="1" x14ac:dyDescent="0.3"/>
    <row r="3180" ht="14" hidden="1" x14ac:dyDescent="0.3"/>
    <row r="3181" ht="14" hidden="1" x14ac:dyDescent="0.3"/>
    <row r="3182" ht="14" hidden="1" x14ac:dyDescent="0.3"/>
    <row r="3183" ht="14" hidden="1" x14ac:dyDescent="0.3"/>
    <row r="3184" ht="14" hidden="1" x14ac:dyDescent="0.3"/>
    <row r="3185" ht="14" hidden="1" x14ac:dyDescent="0.3"/>
    <row r="3186" ht="14" hidden="1" x14ac:dyDescent="0.3"/>
    <row r="3187" ht="14" hidden="1" x14ac:dyDescent="0.3"/>
    <row r="3188" ht="14" hidden="1" x14ac:dyDescent="0.3"/>
    <row r="3189" ht="14" hidden="1" x14ac:dyDescent="0.3"/>
    <row r="3190" ht="14" hidden="1" x14ac:dyDescent="0.3"/>
    <row r="3191" ht="14" hidden="1" x14ac:dyDescent="0.3"/>
    <row r="3192" ht="14" hidden="1" x14ac:dyDescent="0.3"/>
    <row r="3193" ht="14" hidden="1" x14ac:dyDescent="0.3"/>
    <row r="3194" ht="14" hidden="1" x14ac:dyDescent="0.3"/>
    <row r="3195" ht="14" hidden="1" x14ac:dyDescent="0.3"/>
    <row r="3196" ht="14" hidden="1" x14ac:dyDescent="0.3"/>
    <row r="3197" ht="14" hidden="1" x14ac:dyDescent="0.3"/>
    <row r="3198" ht="14" hidden="1" x14ac:dyDescent="0.3"/>
    <row r="3199" ht="14" hidden="1" x14ac:dyDescent="0.3"/>
    <row r="3200" ht="14" hidden="1" x14ac:dyDescent="0.3"/>
    <row r="3201" ht="14" hidden="1" x14ac:dyDescent="0.3"/>
    <row r="3202" ht="14" hidden="1" x14ac:dyDescent="0.3"/>
    <row r="3203" ht="14" hidden="1" x14ac:dyDescent="0.3"/>
    <row r="3204" ht="14" hidden="1" x14ac:dyDescent="0.3"/>
    <row r="3205" ht="14" hidden="1" x14ac:dyDescent="0.3"/>
    <row r="3206" ht="14" hidden="1" x14ac:dyDescent="0.3"/>
    <row r="3207" ht="14" hidden="1" x14ac:dyDescent="0.3"/>
    <row r="3208" ht="14" hidden="1" x14ac:dyDescent="0.3"/>
    <row r="3209" ht="14" hidden="1" x14ac:dyDescent="0.3"/>
    <row r="3210" ht="14" hidden="1" x14ac:dyDescent="0.3"/>
    <row r="3211" ht="14" hidden="1" x14ac:dyDescent="0.3"/>
    <row r="3212" ht="14" hidden="1" x14ac:dyDescent="0.3"/>
    <row r="3213" ht="14" hidden="1" x14ac:dyDescent="0.3"/>
    <row r="3214" ht="14" hidden="1" x14ac:dyDescent="0.3"/>
    <row r="3215" ht="14" hidden="1" x14ac:dyDescent="0.3"/>
    <row r="3216" ht="14" hidden="1" x14ac:dyDescent="0.3"/>
    <row r="3217" ht="14" hidden="1" x14ac:dyDescent="0.3"/>
    <row r="3218" ht="14" hidden="1" x14ac:dyDescent="0.3"/>
    <row r="3219" ht="14" hidden="1" x14ac:dyDescent="0.3"/>
    <row r="3220" ht="14" hidden="1" x14ac:dyDescent="0.3"/>
    <row r="3221" ht="14" hidden="1" x14ac:dyDescent="0.3"/>
    <row r="3222" ht="14" hidden="1" x14ac:dyDescent="0.3"/>
    <row r="3223" ht="14" hidden="1" x14ac:dyDescent="0.3"/>
    <row r="3224" ht="14" hidden="1" x14ac:dyDescent="0.3"/>
    <row r="3225" ht="14" hidden="1" x14ac:dyDescent="0.3"/>
    <row r="3226" ht="14" hidden="1" x14ac:dyDescent="0.3"/>
    <row r="3227" ht="14" hidden="1" x14ac:dyDescent="0.3"/>
    <row r="3228" ht="14" hidden="1" x14ac:dyDescent="0.3"/>
    <row r="3229" ht="14" hidden="1" x14ac:dyDescent="0.3"/>
    <row r="3230" ht="14" hidden="1" x14ac:dyDescent="0.3"/>
    <row r="3231" ht="14" hidden="1" x14ac:dyDescent="0.3"/>
    <row r="3232" ht="14" hidden="1" x14ac:dyDescent="0.3"/>
    <row r="3233" ht="14" hidden="1" x14ac:dyDescent="0.3"/>
    <row r="3234" ht="14" hidden="1" x14ac:dyDescent="0.3"/>
    <row r="3235" ht="14" hidden="1" x14ac:dyDescent="0.3"/>
    <row r="3236" ht="14" hidden="1" x14ac:dyDescent="0.3"/>
    <row r="3237" ht="14" hidden="1" x14ac:dyDescent="0.3"/>
    <row r="3238" ht="14" hidden="1" x14ac:dyDescent="0.3"/>
    <row r="3239" ht="14" hidden="1" x14ac:dyDescent="0.3"/>
    <row r="3240" ht="14" hidden="1" x14ac:dyDescent="0.3"/>
    <row r="3241" ht="14" hidden="1" x14ac:dyDescent="0.3"/>
    <row r="3242" ht="14" hidden="1" x14ac:dyDescent="0.3"/>
    <row r="3243" ht="14" hidden="1" x14ac:dyDescent="0.3"/>
    <row r="3244" ht="14" hidden="1" x14ac:dyDescent="0.3"/>
    <row r="3245" ht="14" hidden="1" x14ac:dyDescent="0.3"/>
    <row r="3246" ht="14" hidden="1" x14ac:dyDescent="0.3"/>
    <row r="3247" ht="14" hidden="1" x14ac:dyDescent="0.3"/>
    <row r="3248" ht="14" hidden="1" x14ac:dyDescent="0.3"/>
    <row r="3249" ht="14" hidden="1" x14ac:dyDescent="0.3"/>
    <row r="3250" ht="14" hidden="1" x14ac:dyDescent="0.3"/>
    <row r="3251" ht="14" hidden="1" x14ac:dyDescent="0.3"/>
    <row r="3252" ht="14" hidden="1" x14ac:dyDescent="0.3"/>
    <row r="3253" ht="14" hidden="1" x14ac:dyDescent="0.3"/>
    <row r="3254" ht="14" hidden="1" x14ac:dyDescent="0.3"/>
    <row r="3255" ht="14" hidden="1" x14ac:dyDescent="0.3"/>
    <row r="3256" ht="14" hidden="1" x14ac:dyDescent="0.3"/>
    <row r="3257" ht="14" hidden="1" x14ac:dyDescent="0.3"/>
    <row r="3258" ht="14" hidden="1" x14ac:dyDescent="0.3"/>
    <row r="3259" ht="14" hidden="1" x14ac:dyDescent="0.3"/>
    <row r="3260" ht="14" hidden="1" x14ac:dyDescent="0.3"/>
    <row r="3261" ht="14" hidden="1" x14ac:dyDescent="0.3"/>
    <row r="3262" ht="14" hidden="1" x14ac:dyDescent="0.3"/>
    <row r="3263" ht="14" hidden="1" x14ac:dyDescent="0.3"/>
    <row r="3264" ht="14" hidden="1" x14ac:dyDescent="0.3"/>
    <row r="3265" ht="14" hidden="1" x14ac:dyDescent="0.3"/>
    <row r="3266" ht="14" hidden="1" x14ac:dyDescent="0.3"/>
    <row r="3267" ht="14" hidden="1" x14ac:dyDescent="0.3"/>
    <row r="3268" ht="14" hidden="1" x14ac:dyDescent="0.3"/>
    <row r="3269" ht="14" hidden="1" x14ac:dyDescent="0.3"/>
    <row r="3270" ht="14" hidden="1" x14ac:dyDescent="0.3"/>
    <row r="3271" ht="14" hidden="1" x14ac:dyDescent="0.3"/>
    <row r="3272" ht="14" hidden="1" x14ac:dyDescent="0.3"/>
    <row r="3273" ht="14" hidden="1" x14ac:dyDescent="0.3"/>
    <row r="3274" ht="14" hidden="1" x14ac:dyDescent="0.3"/>
    <row r="3275" ht="14" hidden="1" x14ac:dyDescent="0.3"/>
    <row r="3276" ht="14" hidden="1" x14ac:dyDescent="0.3"/>
    <row r="3277" ht="14" hidden="1" x14ac:dyDescent="0.3"/>
    <row r="3278" ht="14" hidden="1" x14ac:dyDescent="0.3"/>
    <row r="3279" ht="14" hidden="1" x14ac:dyDescent="0.3"/>
    <row r="3280" ht="14" hidden="1" x14ac:dyDescent="0.3"/>
    <row r="3281" ht="14" hidden="1" x14ac:dyDescent="0.3"/>
    <row r="3282" ht="14" hidden="1" x14ac:dyDescent="0.3"/>
    <row r="3283" ht="14" hidden="1" x14ac:dyDescent="0.3"/>
    <row r="3284" ht="14" hidden="1" x14ac:dyDescent="0.3"/>
    <row r="3285" ht="14" hidden="1" x14ac:dyDescent="0.3"/>
    <row r="3286" ht="14" hidden="1" x14ac:dyDescent="0.3"/>
    <row r="3287" ht="14" hidden="1" x14ac:dyDescent="0.3"/>
    <row r="3288" ht="14" hidden="1" x14ac:dyDescent="0.3"/>
    <row r="3289" ht="14" hidden="1" x14ac:dyDescent="0.3"/>
    <row r="3290" ht="14" hidden="1" x14ac:dyDescent="0.3"/>
    <row r="3291" ht="14" hidden="1" x14ac:dyDescent="0.3"/>
    <row r="3292" ht="14" hidden="1" x14ac:dyDescent="0.3"/>
    <row r="3293" ht="14" hidden="1" x14ac:dyDescent="0.3"/>
    <row r="3294" ht="14" hidden="1" x14ac:dyDescent="0.3"/>
    <row r="3295" ht="14" hidden="1" x14ac:dyDescent="0.3"/>
    <row r="3296" ht="14" hidden="1" x14ac:dyDescent="0.3"/>
    <row r="3297" ht="14" hidden="1" x14ac:dyDescent="0.3"/>
    <row r="3298" ht="14" hidden="1" x14ac:dyDescent="0.3"/>
    <row r="3299" ht="14" hidden="1" x14ac:dyDescent="0.3"/>
    <row r="3300" ht="14" hidden="1" x14ac:dyDescent="0.3"/>
    <row r="3301" ht="14" hidden="1" x14ac:dyDescent="0.3"/>
    <row r="3302" ht="14" hidden="1" x14ac:dyDescent="0.3"/>
    <row r="3303" ht="14" hidden="1" x14ac:dyDescent="0.3"/>
    <row r="3304" ht="14" hidden="1" x14ac:dyDescent="0.3"/>
    <row r="3305" ht="14" hidden="1" x14ac:dyDescent="0.3"/>
    <row r="3306" ht="14" hidden="1" x14ac:dyDescent="0.3"/>
    <row r="3307" ht="14" hidden="1" x14ac:dyDescent="0.3"/>
    <row r="3308" ht="14" hidden="1" x14ac:dyDescent="0.3"/>
    <row r="3309" ht="14" hidden="1" x14ac:dyDescent="0.3"/>
    <row r="3310" ht="14" hidden="1" x14ac:dyDescent="0.3"/>
    <row r="3311" ht="14" hidden="1" x14ac:dyDescent="0.3"/>
    <row r="3312" ht="14" hidden="1" x14ac:dyDescent="0.3"/>
    <row r="3313" ht="14" hidden="1" x14ac:dyDescent="0.3"/>
    <row r="3314" ht="14" hidden="1" x14ac:dyDescent="0.3"/>
    <row r="3315" ht="14" hidden="1" x14ac:dyDescent="0.3"/>
    <row r="3316" ht="14" hidden="1" x14ac:dyDescent="0.3"/>
    <row r="3317" ht="14" hidden="1" x14ac:dyDescent="0.3"/>
    <row r="3318" ht="14" hidden="1" x14ac:dyDescent="0.3"/>
    <row r="3319" ht="14" hidden="1" x14ac:dyDescent="0.3"/>
    <row r="3320" ht="14" hidden="1" x14ac:dyDescent="0.3"/>
    <row r="3321" ht="14" hidden="1" x14ac:dyDescent="0.3"/>
    <row r="3322" ht="14" hidden="1" x14ac:dyDescent="0.3"/>
    <row r="3323" ht="14" hidden="1" x14ac:dyDescent="0.3"/>
    <row r="3324" ht="14" hidden="1" x14ac:dyDescent="0.3"/>
    <row r="3325" ht="14" hidden="1" x14ac:dyDescent="0.3"/>
    <row r="3326" ht="14" hidden="1" x14ac:dyDescent="0.3"/>
    <row r="3327" ht="14" hidden="1" x14ac:dyDescent="0.3"/>
    <row r="3328" ht="14" hidden="1" x14ac:dyDescent="0.3"/>
    <row r="3329" ht="14" hidden="1" x14ac:dyDescent="0.3"/>
    <row r="3330" ht="14" hidden="1" x14ac:dyDescent="0.3"/>
    <row r="3331" ht="14" hidden="1" x14ac:dyDescent="0.3"/>
    <row r="3332" ht="14" hidden="1" x14ac:dyDescent="0.3"/>
    <row r="3333" ht="14" hidden="1" x14ac:dyDescent="0.3"/>
    <row r="3334" ht="14" hidden="1" x14ac:dyDescent="0.3"/>
    <row r="3335" ht="14" hidden="1" x14ac:dyDescent="0.3"/>
    <row r="3336" ht="14" hidden="1" x14ac:dyDescent="0.3"/>
    <row r="3337" ht="14" hidden="1" x14ac:dyDescent="0.3"/>
    <row r="3338" ht="14" hidden="1" x14ac:dyDescent="0.3"/>
    <row r="3339" ht="14" hidden="1" x14ac:dyDescent="0.3"/>
    <row r="3340" ht="14" hidden="1" x14ac:dyDescent="0.3"/>
    <row r="3341" ht="14" hidden="1" x14ac:dyDescent="0.3"/>
    <row r="3342" ht="14" hidden="1" x14ac:dyDescent="0.3"/>
    <row r="3343" ht="14" hidden="1" x14ac:dyDescent="0.3"/>
    <row r="3344" ht="14" hidden="1" x14ac:dyDescent="0.3"/>
    <row r="3345" ht="14" hidden="1" x14ac:dyDescent="0.3"/>
    <row r="3346" ht="14" hidden="1" x14ac:dyDescent="0.3"/>
    <row r="3347" ht="14" hidden="1" x14ac:dyDescent="0.3"/>
    <row r="3348" ht="14" hidden="1" x14ac:dyDescent="0.3"/>
    <row r="3349" ht="14" hidden="1" x14ac:dyDescent="0.3"/>
    <row r="3350" ht="14" hidden="1" x14ac:dyDescent="0.3"/>
    <row r="3351" ht="14" hidden="1" x14ac:dyDescent="0.3"/>
    <row r="3352" ht="14" hidden="1" x14ac:dyDescent="0.3"/>
    <row r="3353" ht="14" hidden="1" x14ac:dyDescent="0.3"/>
    <row r="3354" ht="14" hidden="1" x14ac:dyDescent="0.3"/>
    <row r="3355" ht="14" hidden="1" x14ac:dyDescent="0.3"/>
    <row r="3356" ht="14" hidden="1" x14ac:dyDescent="0.3"/>
    <row r="3357" ht="14" hidden="1" x14ac:dyDescent="0.3"/>
    <row r="3358" ht="14" hidden="1" x14ac:dyDescent="0.3"/>
    <row r="3359" ht="14" hidden="1" x14ac:dyDescent="0.3"/>
    <row r="3360" ht="14" hidden="1" x14ac:dyDescent="0.3"/>
    <row r="3361" ht="14" hidden="1" x14ac:dyDescent="0.3"/>
    <row r="3362" ht="14" hidden="1" x14ac:dyDescent="0.3"/>
    <row r="3363" ht="14" hidden="1" x14ac:dyDescent="0.3"/>
    <row r="3364" ht="14" hidden="1" x14ac:dyDescent="0.3"/>
    <row r="3365" ht="14" hidden="1" x14ac:dyDescent="0.3"/>
    <row r="3366" ht="14" hidden="1" x14ac:dyDescent="0.3"/>
    <row r="3367" ht="14" hidden="1" x14ac:dyDescent="0.3"/>
    <row r="3368" ht="14" hidden="1" x14ac:dyDescent="0.3"/>
    <row r="3369" ht="14" hidden="1" x14ac:dyDescent="0.3"/>
    <row r="3370" ht="14" hidden="1" x14ac:dyDescent="0.3"/>
    <row r="3371" ht="14" hidden="1" x14ac:dyDescent="0.3"/>
    <row r="3372" ht="14" hidden="1" x14ac:dyDescent="0.3"/>
    <row r="3373" ht="14" hidden="1" x14ac:dyDescent="0.3"/>
    <row r="3374" ht="14" hidden="1" x14ac:dyDescent="0.3"/>
    <row r="3375" ht="14" hidden="1" x14ac:dyDescent="0.3"/>
    <row r="3376" ht="14" hidden="1" x14ac:dyDescent="0.3"/>
    <row r="3377" ht="14" hidden="1" x14ac:dyDescent="0.3"/>
    <row r="3378" ht="14" hidden="1" x14ac:dyDescent="0.3"/>
    <row r="3379" ht="14" hidden="1" x14ac:dyDescent="0.3"/>
    <row r="3380" ht="14" hidden="1" x14ac:dyDescent="0.3"/>
    <row r="3381" ht="14" hidden="1" x14ac:dyDescent="0.3"/>
    <row r="3382" ht="14" hidden="1" x14ac:dyDescent="0.3"/>
    <row r="3383" ht="14" hidden="1" x14ac:dyDescent="0.3"/>
    <row r="3384" ht="14" hidden="1" x14ac:dyDescent="0.3"/>
    <row r="3385" ht="14" hidden="1" x14ac:dyDescent="0.3"/>
    <row r="3386" ht="14" hidden="1" x14ac:dyDescent="0.3"/>
    <row r="3387" ht="14" hidden="1" x14ac:dyDescent="0.3"/>
    <row r="3388" ht="14" hidden="1" x14ac:dyDescent="0.3"/>
    <row r="3389" ht="14" hidden="1" x14ac:dyDescent="0.3"/>
    <row r="3390" ht="14" hidden="1" x14ac:dyDescent="0.3"/>
    <row r="3391" ht="14" hidden="1" x14ac:dyDescent="0.3"/>
    <row r="3392" ht="14" hidden="1" x14ac:dyDescent="0.3"/>
    <row r="3393" ht="14" hidden="1" x14ac:dyDescent="0.3"/>
    <row r="3394" ht="14" hidden="1" x14ac:dyDescent="0.3"/>
    <row r="3395" ht="14" hidden="1" x14ac:dyDescent="0.3"/>
    <row r="3396" ht="14" hidden="1" x14ac:dyDescent="0.3"/>
    <row r="3397" ht="14" hidden="1" x14ac:dyDescent="0.3"/>
    <row r="3398" ht="14" hidden="1" x14ac:dyDescent="0.3"/>
    <row r="3399" ht="14" hidden="1" x14ac:dyDescent="0.3"/>
    <row r="3400" ht="14" hidden="1" x14ac:dyDescent="0.3"/>
    <row r="3401" ht="14" hidden="1" x14ac:dyDescent="0.3"/>
    <row r="3402" ht="14" hidden="1" x14ac:dyDescent="0.3"/>
    <row r="3403" ht="14" hidden="1" x14ac:dyDescent="0.3"/>
    <row r="3404" ht="14" hidden="1" x14ac:dyDescent="0.3"/>
    <row r="3405" ht="14" hidden="1" x14ac:dyDescent="0.3"/>
    <row r="3406" ht="14" hidden="1" x14ac:dyDescent="0.3"/>
    <row r="3407" ht="14" hidden="1" x14ac:dyDescent="0.3"/>
    <row r="3408" ht="14" hidden="1" x14ac:dyDescent="0.3"/>
    <row r="3409" ht="14" hidden="1" x14ac:dyDescent="0.3"/>
    <row r="3410" ht="14" hidden="1" x14ac:dyDescent="0.3"/>
    <row r="3411" ht="14" hidden="1" x14ac:dyDescent="0.3"/>
    <row r="3412" ht="14" hidden="1" x14ac:dyDescent="0.3"/>
    <row r="3413" ht="14" hidden="1" x14ac:dyDescent="0.3"/>
    <row r="3414" ht="14" hidden="1" x14ac:dyDescent="0.3"/>
    <row r="3415" ht="14" hidden="1" x14ac:dyDescent="0.3"/>
    <row r="3416" ht="14" hidden="1" x14ac:dyDescent="0.3"/>
    <row r="3417" ht="14" hidden="1" x14ac:dyDescent="0.3"/>
    <row r="3418" ht="14" hidden="1" x14ac:dyDescent="0.3"/>
    <row r="3419" ht="14" hidden="1" x14ac:dyDescent="0.3"/>
    <row r="3420" ht="14" hidden="1" x14ac:dyDescent="0.3"/>
    <row r="3421" ht="14" hidden="1" x14ac:dyDescent="0.3"/>
    <row r="3422" ht="14" hidden="1" x14ac:dyDescent="0.3"/>
    <row r="3423" ht="14" hidden="1" x14ac:dyDescent="0.3"/>
    <row r="3424" ht="14" hidden="1" x14ac:dyDescent="0.3"/>
    <row r="3425" ht="14" hidden="1" x14ac:dyDescent="0.3"/>
    <row r="3426" ht="14" hidden="1" x14ac:dyDescent="0.3"/>
    <row r="3427" ht="14" hidden="1" x14ac:dyDescent="0.3"/>
    <row r="3428" ht="14" hidden="1" x14ac:dyDescent="0.3"/>
    <row r="3429" ht="14" hidden="1" x14ac:dyDescent="0.3"/>
    <row r="3430" ht="14" hidden="1" x14ac:dyDescent="0.3"/>
    <row r="3431" ht="14" hidden="1" x14ac:dyDescent="0.3"/>
    <row r="3432" ht="14" hidden="1" x14ac:dyDescent="0.3"/>
    <row r="3433" ht="14" hidden="1" x14ac:dyDescent="0.3"/>
    <row r="3434" ht="14" hidden="1" x14ac:dyDescent="0.3"/>
    <row r="3435" ht="14" hidden="1" x14ac:dyDescent="0.3"/>
    <row r="3436" ht="14" hidden="1" x14ac:dyDescent="0.3"/>
    <row r="3437" ht="14" hidden="1" x14ac:dyDescent="0.3"/>
    <row r="3438" ht="14" hidden="1" x14ac:dyDescent="0.3"/>
    <row r="3439" ht="14" hidden="1" x14ac:dyDescent="0.3"/>
    <row r="3440" ht="14" hidden="1" x14ac:dyDescent="0.3"/>
    <row r="3441" ht="14" hidden="1" x14ac:dyDescent="0.3"/>
    <row r="3442" ht="14" hidden="1" x14ac:dyDescent="0.3"/>
    <row r="3443" ht="14" hidden="1" x14ac:dyDescent="0.3"/>
    <row r="3444" ht="14" hidden="1" x14ac:dyDescent="0.3"/>
    <row r="3445" ht="14" hidden="1" x14ac:dyDescent="0.3"/>
    <row r="3446" ht="14" hidden="1" x14ac:dyDescent="0.3"/>
    <row r="3447" ht="14" hidden="1" x14ac:dyDescent="0.3"/>
    <row r="3448" ht="14" hidden="1" x14ac:dyDescent="0.3"/>
    <row r="3449" ht="14" hidden="1" x14ac:dyDescent="0.3"/>
    <row r="3450" ht="14" hidden="1" x14ac:dyDescent="0.3"/>
    <row r="3451" ht="14" hidden="1" x14ac:dyDescent="0.3"/>
    <row r="3452" ht="14" hidden="1" x14ac:dyDescent="0.3"/>
    <row r="3453" ht="14" hidden="1" x14ac:dyDescent="0.3"/>
    <row r="3454" ht="14" hidden="1" x14ac:dyDescent="0.3"/>
    <row r="3455" ht="14" hidden="1" x14ac:dyDescent="0.3"/>
    <row r="3456" ht="14" hidden="1" x14ac:dyDescent="0.3"/>
    <row r="3457" ht="14" hidden="1" x14ac:dyDescent="0.3"/>
    <row r="3458" ht="14" hidden="1" x14ac:dyDescent="0.3"/>
    <row r="3459" ht="14" hidden="1" x14ac:dyDescent="0.3"/>
    <row r="3460" ht="14" hidden="1" x14ac:dyDescent="0.3"/>
    <row r="3461" ht="14" hidden="1" x14ac:dyDescent="0.3"/>
    <row r="3462" ht="14" hidden="1" x14ac:dyDescent="0.3"/>
    <row r="3463" ht="14" hidden="1" x14ac:dyDescent="0.3"/>
    <row r="3464" ht="14" hidden="1" x14ac:dyDescent="0.3"/>
    <row r="3465" ht="14" hidden="1" x14ac:dyDescent="0.3"/>
    <row r="3466" ht="14" hidden="1" x14ac:dyDescent="0.3"/>
    <row r="3467" ht="14" hidden="1" x14ac:dyDescent="0.3"/>
    <row r="3468" ht="14" hidden="1" x14ac:dyDescent="0.3"/>
    <row r="3469" ht="14" hidden="1" x14ac:dyDescent="0.3"/>
    <row r="3470" ht="14" hidden="1" x14ac:dyDescent="0.3"/>
    <row r="3471" ht="14" hidden="1" x14ac:dyDescent="0.3"/>
    <row r="3472" ht="14" hidden="1" x14ac:dyDescent="0.3"/>
    <row r="3473" ht="14" hidden="1" x14ac:dyDescent="0.3"/>
    <row r="3474" ht="14" hidden="1" x14ac:dyDescent="0.3"/>
    <row r="3475" ht="14" hidden="1" x14ac:dyDescent="0.3"/>
    <row r="3476" ht="14" hidden="1" x14ac:dyDescent="0.3"/>
    <row r="3477" ht="14" hidden="1" x14ac:dyDescent="0.3"/>
    <row r="3478" ht="14" hidden="1" x14ac:dyDescent="0.3"/>
    <row r="3479" ht="14" hidden="1" x14ac:dyDescent="0.3"/>
    <row r="3480" ht="14" hidden="1" x14ac:dyDescent="0.3"/>
    <row r="3481" ht="14" hidden="1" x14ac:dyDescent="0.3"/>
    <row r="3482" ht="14" hidden="1" x14ac:dyDescent="0.3"/>
    <row r="3483" ht="14" hidden="1" x14ac:dyDescent="0.3"/>
    <row r="3484" ht="14" hidden="1" x14ac:dyDescent="0.3"/>
    <row r="3485" ht="14" hidden="1" x14ac:dyDescent="0.3"/>
    <row r="3486" ht="14" hidden="1" x14ac:dyDescent="0.3"/>
    <row r="3487" ht="14" hidden="1" x14ac:dyDescent="0.3"/>
    <row r="3488" ht="14" hidden="1" x14ac:dyDescent="0.3"/>
    <row r="3489" ht="14" hidden="1" x14ac:dyDescent="0.3"/>
    <row r="3490" ht="14" hidden="1" x14ac:dyDescent="0.3"/>
    <row r="3491" ht="14" hidden="1" x14ac:dyDescent="0.3"/>
    <row r="3492" ht="14" hidden="1" x14ac:dyDescent="0.3"/>
    <row r="3493" ht="14" hidden="1" x14ac:dyDescent="0.3"/>
    <row r="3494" ht="14" hidden="1" x14ac:dyDescent="0.3"/>
    <row r="3495" ht="14" hidden="1" x14ac:dyDescent="0.3"/>
    <row r="3496" ht="14" hidden="1" x14ac:dyDescent="0.3"/>
    <row r="3497" ht="14" hidden="1" x14ac:dyDescent="0.3"/>
    <row r="3498" ht="14" hidden="1" x14ac:dyDescent="0.3"/>
    <row r="3499" ht="14" hidden="1" x14ac:dyDescent="0.3"/>
    <row r="3500" ht="14" hidden="1" x14ac:dyDescent="0.3"/>
    <row r="3501" ht="14" hidden="1" x14ac:dyDescent="0.3"/>
    <row r="3502" ht="14" hidden="1" x14ac:dyDescent="0.3"/>
    <row r="3503" ht="14" hidden="1" x14ac:dyDescent="0.3"/>
    <row r="3504" ht="14" hidden="1" x14ac:dyDescent="0.3"/>
    <row r="3505" ht="14" hidden="1" x14ac:dyDescent="0.3"/>
    <row r="3506" ht="14" hidden="1" x14ac:dyDescent="0.3"/>
    <row r="3507" ht="14" hidden="1" x14ac:dyDescent="0.3"/>
    <row r="3508" ht="14" hidden="1" x14ac:dyDescent="0.3"/>
    <row r="3509" ht="14" hidden="1" x14ac:dyDescent="0.3"/>
    <row r="3510" ht="14" hidden="1" x14ac:dyDescent="0.3"/>
    <row r="3511" ht="14" hidden="1" x14ac:dyDescent="0.3"/>
    <row r="3512" ht="14" hidden="1" x14ac:dyDescent="0.3"/>
    <row r="3513" ht="14" hidden="1" x14ac:dyDescent="0.3"/>
    <row r="3514" ht="14" hidden="1" x14ac:dyDescent="0.3"/>
    <row r="3515" ht="14" hidden="1" x14ac:dyDescent="0.3"/>
    <row r="3516" ht="14" hidden="1" x14ac:dyDescent="0.3"/>
    <row r="3517" ht="14" hidden="1" x14ac:dyDescent="0.3"/>
    <row r="3518" ht="14" hidden="1" x14ac:dyDescent="0.3"/>
    <row r="3519" ht="14" hidden="1" x14ac:dyDescent="0.3"/>
    <row r="3520" ht="14" hidden="1" x14ac:dyDescent="0.3"/>
    <row r="3521" ht="14" hidden="1" x14ac:dyDescent="0.3"/>
    <row r="3522" ht="14" hidden="1" x14ac:dyDescent="0.3"/>
    <row r="3523" ht="14" hidden="1" x14ac:dyDescent="0.3"/>
    <row r="3524" ht="14" hidden="1" x14ac:dyDescent="0.3"/>
    <row r="3525" ht="14" hidden="1" x14ac:dyDescent="0.3"/>
    <row r="3526" ht="14" hidden="1" x14ac:dyDescent="0.3"/>
    <row r="3527" ht="14" hidden="1" x14ac:dyDescent="0.3"/>
    <row r="3528" ht="14" hidden="1" x14ac:dyDescent="0.3"/>
    <row r="3529" ht="14" hidden="1" x14ac:dyDescent="0.3"/>
    <row r="3530" ht="14" hidden="1" x14ac:dyDescent="0.3"/>
    <row r="3531" ht="14" hidden="1" x14ac:dyDescent="0.3"/>
    <row r="3532" ht="14" hidden="1" x14ac:dyDescent="0.3"/>
    <row r="3533" ht="14" hidden="1" x14ac:dyDescent="0.3"/>
    <row r="3534" ht="14" hidden="1" x14ac:dyDescent="0.3"/>
    <row r="3535" ht="14" hidden="1" x14ac:dyDescent="0.3"/>
    <row r="3536" ht="14" hidden="1" x14ac:dyDescent="0.3"/>
    <row r="3537" ht="14" hidden="1" x14ac:dyDescent="0.3"/>
    <row r="3538" ht="14" hidden="1" x14ac:dyDescent="0.3"/>
    <row r="3539" ht="14" hidden="1" x14ac:dyDescent="0.3"/>
    <row r="3540" ht="14" hidden="1" x14ac:dyDescent="0.3"/>
    <row r="3541" ht="14" hidden="1" x14ac:dyDescent="0.3"/>
    <row r="3542" ht="14" hidden="1" x14ac:dyDescent="0.3"/>
    <row r="3543" ht="14" hidden="1" x14ac:dyDescent="0.3"/>
    <row r="3544" ht="14" hidden="1" x14ac:dyDescent="0.3"/>
    <row r="3545" ht="14" hidden="1" x14ac:dyDescent="0.3"/>
    <row r="3546" ht="14" hidden="1" x14ac:dyDescent="0.3"/>
    <row r="3547" ht="14" hidden="1" x14ac:dyDescent="0.3"/>
    <row r="3548" ht="14" hidden="1" x14ac:dyDescent="0.3"/>
    <row r="3549" ht="14" hidden="1" x14ac:dyDescent="0.3"/>
    <row r="3550" ht="14" hidden="1" x14ac:dyDescent="0.3"/>
    <row r="3551" ht="14" hidden="1" x14ac:dyDescent="0.3"/>
    <row r="3552" ht="14" hidden="1" x14ac:dyDescent="0.3"/>
    <row r="3553" ht="14" hidden="1" x14ac:dyDescent="0.3"/>
    <row r="3554" ht="14" hidden="1" x14ac:dyDescent="0.3"/>
    <row r="3555" ht="14" hidden="1" x14ac:dyDescent="0.3"/>
    <row r="3556" ht="14" hidden="1" x14ac:dyDescent="0.3"/>
    <row r="3557" ht="14" hidden="1" x14ac:dyDescent="0.3"/>
    <row r="3558" ht="14" hidden="1" x14ac:dyDescent="0.3"/>
    <row r="3559" ht="14" hidden="1" x14ac:dyDescent="0.3"/>
    <row r="3560" ht="14" hidden="1" x14ac:dyDescent="0.3"/>
    <row r="3561" ht="14" hidden="1" x14ac:dyDescent="0.3"/>
    <row r="3562" ht="14" hidden="1" x14ac:dyDescent="0.3"/>
    <row r="3563" ht="14" hidden="1" x14ac:dyDescent="0.3"/>
    <row r="3564" ht="14" hidden="1" x14ac:dyDescent="0.3"/>
    <row r="3565" ht="14" hidden="1" x14ac:dyDescent="0.3"/>
    <row r="3566" ht="14" hidden="1" x14ac:dyDescent="0.3"/>
    <row r="3567" ht="14" hidden="1" x14ac:dyDescent="0.3"/>
    <row r="3568" ht="14" hidden="1" x14ac:dyDescent="0.3"/>
    <row r="3569" ht="14" hidden="1" x14ac:dyDescent="0.3"/>
    <row r="3570" ht="14" hidden="1" x14ac:dyDescent="0.3"/>
    <row r="3571" ht="14" hidden="1" x14ac:dyDescent="0.3"/>
    <row r="3572" ht="14" hidden="1" x14ac:dyDescent="0.3"/>
    <row r="3573" ht="14" hidden="1" x14ac:dyDescent="0.3"/>
    <row r="3574" ht="14" hidden="1" x14ac:dyDescent="0.3"/>
    <row r="3575" ht="14" hidden="1" x14ac:dyDescent="0.3"/>
    <row r="3576" ht="14" hidden="1" x14ac:dyDescent="0.3"/>
    <row r="3577" ht="14" hidden="1" x14ac:dyDescent="0.3"/>
    <row r="3578" ht="14" hidden="1" x14ac:dyDescent="0.3"/>
    <row r="3579" ht="14" hidden="1" x14ac:dyDescent="0.3"/>
    <row r="3580" ht="14" hidden="1" x14ac:dyDescent="0.3"/>
    <row r="3581" ht="14" hidden="1" x14ac:dyDescent="0.3"/>
    <row r="3582" ht="14" hidden="1" x14ac:dyDescent="0.3"/>
    <row r="3583" ht="14" hidden="1" x14ac:dyDescent="0.3"/>
    <row r="3584" ht="14" hidden="1" x14ac:dyDescent="0.3"/>
    <row r="3585" ht="14" hidden="1" x14ac:dyDescent="0.3"/>
    <row r="3586" ht="14" hidden="1" x14ac:dyDescent="0.3"/>
    <row r="3587" ht="14" hidden="1" x14ac:dyDescent="0.3"/>
    <row r="3588" ht="14" hidden="1" x14ac:dyDescent="0.3"/>
    <row r="3589" ht="14" hidden="1" x14ac:dyDescent="0.3"/>
    <row r="3590" ht="14" hidden="1" x14ac:dyDescent="0.3"/>
    <row r="3591" ht="14" hidden="1" x14ac:dyDescent="0.3"/>
    <row r="3592" ht="14" hidden="1" x14ac:dyDescent="0.3"/>
    <row r="3593" ht="14" hidden="1" x14ac:dyDescent="0.3"/>
    <row r="3594" ht="14" hidden="1" x14ac:dyDescent="0.3"/>
    <row r="3595" ht="14" hidden="1" x14ac:dyDescent="0.3"/>
    <row r="3596" ht="14" hidden="1" x14ac:dyDescent="0.3"/>
    <row r="3597" ht="14" hidden="1" x14ac:dyDescent="0.3"/>
    <row r="3598" ht="14" hidden="1" x14ac:dyDescent="0.3"/>
    <row r="3599" ht="14" hidden="1" x14ac:dyDescent="0.3"/>
    <row r="3600" ht="14" hidden="1" x14ac:dyDescent="0.3"/>
    <row r="3601" ht="14" hidden="1" x14ac:dyDescent="0.3"/>
    <row r="3602" ht="14" hidden="1" x14ac:dyDescent="0.3"/>
    <row r="3603" ht="14" hidden="1" x14ac:dyDescent="0.3"/>
    <row r="3604" ht="14" hidden="1" x14ac:dyDescent="0.3"/>
    <row r="3605" ht="14" hidden="1" x14ac:dyDescent="0.3"/>
    <row r="3606" ht="14" hidden="1" x14ac:dyDescent="0.3"/>
    <row r="3607" ht="14" hidden="1" x14ac:dyDescent="0.3"/>
    <row r="3608" ht="14" hidden="1" x14ac:dyDescent="0.3"/>
    <row r="3609" ht="14" hidden="1" x14ac:dyDescent="0.3"/>
    <row r="3610" ht="14" hidden="1" x14ac:dyDescent="0.3"/>
    <row r="3611" ht="14" hidden="1" x14ac:dyDescent="0.3"/>
    <row r="3612" ht="14" hidden="1" x14ac:dyDescent="0.3"/>
    <row r="3613" ht="14" hidden="1" x14ac:dyDescent="0.3"/>
    <row r="3614" ht="14" hidden="1" x14ac:dyDescent="0.3"/>
    <row r="3615" ht="14" hidden="1" x14ac:dyDescent="0.3"/>
    <row r="3616" ht="14" hidden="1" x14ac:dyDescent="0.3"/>
    <row r="3617" ht="14" hidden="1" x14ac:dyDescent="0.3"/>
    <row r="3618" ht="14" hidden="1" x14ac:dyDescent="0.3"/>
    <row r="3619" ht="14" hidden="1" x14ac:dyDescent="0.3"/>
    <row r="3620" ht="14" hidden="1" x14ac:dyDescent="0.3"/>
    <row r="3621" ht="14" hidden="1" x14ac:dyDescent="0.3"/>
    <row r="3622" ht="14" hidden="1" x14ac:dyDescent="0.3"/>
    <row r="3623" ht="14" hidden="1" x14ac:dyDescent="0.3"/>
    <row r="3624" ht="14" hidden="1" x14ac:dyDescent="0.3"/>
    <row r="3625" ht="14" hidden="1" x14ac:dyDescent="0.3"/>
    <row r="3626" ht="14" hidden="1" x14ac:dyDescent="0.3"/>
    <row r="3627" ht="14" hidden="1" x14ac:dyDescent="0.3"/>
    <row r="3628" ht="14" hidden="1" x14ac:dyDescent="0.3"/>
    <row r="3629" ht="14" hidden="1" x14ac:dyDescent="0.3"/>
    <row r="3630" ht="14" hidden="1" x14ac:dyDescent="0.3"/>
    <row r="3631" ht="14" hidden="1" x14ac:dyDescent="0.3"/>
    <row r="3632" ht="14" hidden="1" x14ac:dyDescent="0.3"/>
    <row r="3633" ht="14" hidden="1" x14ac:dyDescent="0.3"/>
    <row r="3634" ht="14" hidden="1" x14ac:dyDescent="0.3"/>
    <row r="3635" ht="14" hidden="1" x14ac:dyDescent="0.3"/>
    <row r="3636" ht="14" hidden="1" x14ac:dyDescent="0.3"/>
    <row r="3637" ht="14" hidden="1" x14ac:dyDescent="0.3"/>
    <row r="3638" ht="14" hidden="1" x14ac:dyDescent="0.3"/>
    <row r="3639" ht="14" hidden="1" x14ac:dyDescent="0.3"/>
    <row r="3640" ht="14" hidden="1" x14ac:dyDescent="0.3"/>
    <row r="3641" ht="14" hidden="1" x14ac:dyDescent="0.3"/>
    <row r="3642" ht="14" hidden="1" x14ac:dyDescent="0.3"/>
    <row r="3643" ht="14" hidden="1" x14ac:dyDescent="0.3"/>
    <row r="3644" ht="14" hidden="1" x14ac:dyDescent="0.3"/>
    <row r="3645" ht="14" hidden="1" x14ac:dyDescent="0.3"/>
    <row r="3646" ht="14" hidden="1" x14ac:dyDescent="0.3"/>
    <row r="3647" ht="14" hidden="1" x14ac:dyDescent="0.3"/>
    <row r="3648" ht="14" hidden="1" x14ac:dyDescent="0.3"/>
    <row r="3649" ht="14" hidden="1" x14ac:dyDescent="0.3"/>
    <row r="3650" ht="14" hidden="1" x14ac:dyDescent="0.3"/>
    <row r="3651" ht="14" hidden="1" x14ac:dyDescent="0.3"/>
    <row r="3652" ht="14" hidden="1" x14ac:dyDescent="0.3"/>
    <row r="3653" ht="14" hidden="1" x14ac:dyDescent="0.3"/>
    <row r="3654" ht="14" hidden="1" x14ac:dyDescent="0.3"/>
    <row r="3655" ht="14" hidden="1" x14ac:dyDescent="0.3"/>
    <row r="3656" ht="14" hidden="1" x14ac:dyDescent="0.3"/>
    <row r="3657" ht="14" hidden="1" x14ac:dyDescent="0.3"/>
    <row r="3658" ht="14" hidden="1" x14ac:dyDescent="0.3"/>
    <row r="3659" ht="14" hidden="1" x14ac:dyDescent="0.3"/>
    <row r="3660" ht="14" hidden="1" x14ac:dyDescent="0.3"/>
    <row r="3661" ht="14" hidden="1" x14ac:dyDescent="0.3"/>
    <row r="3662" ht="14" hidden="1" x14ac:dyDescent="0.3"/>
    <row r="3663" ht="14" hidden="1" x14ac:dyDescent="0.3"/>
    <row r="3664" ht="14" hidden="1" x14ac:dyDescent="0.3"/>
    <row r="3665" ht="14" hidden="1" x14ac:dyDescent="0.3"/>
    <row r="3666" ht="14" hidden="1" x14ac:dyDescent="0.3"/>
    <row r="3667" ht="14" hidden="1" x14ac:dyDescent="0.3"/>
    <row r="3668" ht="14" hidden="1" x14ac:dyDescent="0.3"/>
    <row r="3669" ht="14" hidden="1" x14ac:dyDescent="0.3"/>
    <row r="3670" ht="14" hidden="1" x14ac:dyDescent="0.3"/>
    <row r="3671" ht="14" hidden="1" x14ac:dyDescent="0.3"/>
    <row r="3672" ht="14" hidden="1" x14ac:dyDescent="0.3"/>
    <row r="3673" ht="14" hidden="1" x14ac:dyDescent="0.3"/>
    <row r="3674" ht="14" hidden="1" x14ac:dyDescent="0.3"/>
    <row r="3675" ht="14" hidden="1" x14ac:dyDescent="0.3"/>
    <row r="3676" ht="14" hidden="1" x14ac:dyDescent="0.3"/>
    <row r="3677" ht="14" hidden="1" x14ac:dyDescent="0.3"/>
    <row r="3678" ht="14" hidden="1" x14ac:dyDescent="0.3"/>
    <row r="3679" ht="14" hidden="1" x14ac:dyDescent="0.3"/>
    <row r="3680" ht="14" hidden="1" x14ac:dyDescent="0.3"/>
    <row r="3681" ht="14" hidden="1" x14ac:dyDescent="0.3"/>
    <row r="3682" ht="14" hidden="1" x14ac:dyDescent="0.3"/>
    <row r="3683" ht="14" hidden="1" x14ac:dyDescent="0.3"/>
    <row r="3684" ht="14" hidden="1" x14ac:dyDescent="0.3"/>
    <row r="3685" ht="14" hidden="1" x14ac:dyDescent="0.3"/>
    <row r="3686" ht="14" hidden="1" x14ac:dyDescent="0.3"/>
    <row r="3687" ht="14" hidden="1" x14ac:dyDescent="0.3"/>
    <row r="3688" ht="14" hidden="1" x14ac:dyDescent="0.3"/>
    <row r="3689" ht="14" hidden="1" x14ac:dyDescent="0.3"/>
    <row r="3690" ht="14" hidden="1" x14ac:dyDescent="0.3"/>
    <row r="3691" ht="14" hidden="1" x14ac:dyDescent="0.3"/>
    <row r="3692" ht="14" hidden="1" x14ac:dyDescent="0.3"/>
    <row r="3693" ht="14" hidden="1" x14ac:dyDescent="0.3"/>
    <row r="3694" ht="14" hidden="1" x14ac:dyDescent="0.3"/>
    <row r="3695" ht="14" hidden="1" x14ac:dyDescent="0.3"/>
    <row r="3696" ht="14" hidden="1" x14ac:dyDescent="0.3"/>
    <row r="3697" ht="14" hidden="1" x14ac:dyDescent="0.3"/>
    <row r="3698" ht="14" hidden="1" x14ac:dyDescent="0.3"/>
    <row r="3699" ht="14" hidden="1" x14ac:dyDescent="0.3"/>
    <row r="3700" ht="14" hidden="1" x14ac:dyDescent="0.3"/>
    <row r="3701" ht="14" hidden="1" x14ac:dyDescent="0.3"/>
    <row r="3702" ht="14" hidden="1" x14ac:dyDescent="0.3"/>
    <row r="3703" ht="14" hidden="1" x14ac:dyDescent="0.3"/>
    <row r="3704" ht="14" hidden="1" x14ac:dyDescent="0.3"/>
    <row r="3705" ht="14" hidden="1" x14ac:dyDescent="0.3"/>
    <row r="3706" ht="14" hidden="1" x14ac:dyDescent="0.3"/>
    <row r="3707" ht="14" hidden="1" x14ac:dyDescent="0.3"/>
    <row r="3708" ht="14" hidden="1" x14ac:dyDescent="0.3"/>
    <row r="3709" ht="14" hidden="1" x14ac:dyDescent="0.3"/>
    <row r="3710" ht="14" hidden="1" x14ac:dyDescent="0.3"/>
    <row r="3711" ht="14" hidden="1" x14ac:dyDescent="0.3"/>
    <row r="3712" ht="14" hidden="1" x14ac:dyDescent="0.3"/>
    <row r="3713" ht="14" hidden="1" x14ac:dyDescent="0.3"/>
    <row r="3714" ht="14" hidden="1" x14ac:dyDescent="0.3"/>
    <row r="3715" ht="14" hidden="1" x14ac:dyDescent="0.3"/>
    <row r="3716" ht="14" hidden="1" x14ac:dyDescent="0.3"/>
    <row r="3717" ht="14" hidden="1" x14ac:dyDescent="0.3"/>
    <row r="3718" ht="14" hidden="1" x14ac:dyDescent="0.3"/>
    <row r="3719" ht="14" hidden="1" x14ac:dyDescent="0.3"/>
    <row r="3720" ht="14" hidden="1" x14ac:dyDescent="0.3"/>
    <row r="3721" ht="14" hidden="1" x14ac:dyDescent="0.3"/>
    <row r="3722" ht="14" hidden="1" x14ac:dyDescent="0.3"/>
    <row r="3723" ht="14" hidden="1" x14ac:dyDescent="0.3"/>
    <row r="3724" ht="14" hidden="1" x14ac:dyDescent="0.3"/>
    <row r="3725" ht="14" hidden="1" x14ac:dyDescent="0.3"/>
    <row r="3726" ht="14" hidden="1" x14ac:dyDescent="0.3"/>
    <row r="3727" ht="14" hidden="1" x14ac:dyDescent="0.3"/>
    <row r="3728" ht="14" hidden="1" x14ac:dyDescent="0.3"/>
    <row r="3729" ht="14" hidden="1" x14ac:dyDescent="0.3"/>
    <row r="3730" ht="14" hidden="1" x14ac:dyDescent="0.3"/>
    <row r="3731" ht="14" hidden="1" x14ac:dyDescent="0.3"/>
    <row r="3732" ht="14" hidden="1" x14ac:dyDescent="0.3"/>
    <row r="3733" ht="14" hidden="1" x14ac:dyDescent="0.3"/>
    <row r="3734" ht="14" hidden="1" x14ac:dyDescent="0.3"/>
    <row r="3735" ht="14" hidden="1" x14ac:dyDescent="0.3"/>
    <row r="3736" ht="14" hidden="1" x14ac:dyDescent="0.3"/>
    <row r="3737" ht="14" hidden="1" x14ac:dyDescent="0.3"/>
    <row r="3738" ht="14" hidden="1" x14ac:dyDescent="0.3"/>
    <row r="3739" ht="14" hidden="1" x14ac:dyDescent="0.3"/>
    <row r="3740" ht="14" hidden="1" x14ac:dyDescent="0.3"/>
    <row r="3741" ht="14" hidden="1" x14ac:dyDescent="0.3"/>
    <row r="3742" ht="14" hidden="1" x14ac:dyDescent="0.3"/>
    <row r="3743" ht="14" hidden="1" x14ac:dyDescent="0.3"/>
    <row r="3744" ht="14" hidden="1" x14ac:dyDescent="0.3"/>
    <row r="3745" ht="14" hidden="1" x14ac:dyDescent="0.3"/>
    <row r="3746" ht="14" hidden="1" x14ac:dyDescent="0.3"/>
    <row r="3747" ht="14" hidden="1" x14ac:dyDescent="0.3"/>
    <row r="3748" ht="14" hidden="1" x14ac:dyDescent="0.3"/>
    <row r="3749" ht="14" hidden="1" x14ac:dyDescent="0.3"/>
    <row r="3750" ht="14" hidden="1" x14ac:dyDescent="0.3"/>
    <row r="3751" ht="14" hidden="1" x14ac:dyDescent="0.3"/>
    <row r="3752" ht="14" hidden="1" x14ac:dyDescent="0.3"/>
    <row r="3753" ht="14" hidden="1" x14ac:dyDescent="0.3"/>
    <row r="3754" ht="14" hidden="1" x14ac:dyDescent="0.3"/>
    <row r="3755" ht="14" hidden="1" x14ac:dyDescent="0.3"/>
    <row r="3756" ht="14" hidden="1" x14ac:dyDescent="0.3"/>
    <row r="3757" ht="14" hidden="1" x14ac:dyDescent="0.3"/>
    <row r="3758" ht="14" hidden="1" x14ac:dyDescent="0.3"/>
    <row r="3759" ht="14" hidden="1" x14ac:dyDescent="0.3"/>
    <row r="3760" ht="14" hidden="1" x14ac:dyDescent="0.3"/>
    <row r="3761" ht="14" hidden="1" x14ac:dyDescent="0.3"/>
    <row r="3762" ht="14" hidden="1" x14ac:dyDescent="0.3"/>
    <row r="3763" ht="14" hidden="1" x14ac:dyDescent="0.3"/>
    <row r="3764" ht="14" hidden="1" x14ac:dyDescent="0.3"/>
    <row r="3765" ht="14" hidden="1" x14ac:dyDescent="0.3"/>
    <row r="3766" ht="14" hidden="1" x14ac:dyDescent="0.3"/>
    <row r="3767" ht="14" hidden="1" x14ac:dyDescent="0.3"/>
    <row r="3768" ht="14" hidden="1" x14ac:dyDescent="0.3"/>
    <row r="3769" ht="14" hidden="1" x14ac:dyDescent="0.3"/>
    <row r="3770" ht="14" hidden="1" x14ac:dyDescent="0.3"/>
    <row r="3771" ht="14" hidden="1" x14ac:dyDescent="0.3"/>
    <row r="3772" ht="14" hidden="1" x14ac:dyDescent="0.3"/>
    <row r="3773" ht="14" hidden="1" x14ac:dyDescent="0.3"/>
    <row r="3774" ht="14" hidden="1" x14ac:dyDescent="0.3"/>
    <row r="3775" ht="14" hidden="1" x14ac:dyDescent="0.3"/>
    <row r="3776" ht="14" hidden="1" x14ac:dyDescent="0.3"/>
    <row r="3777" ht="14" hidden="1" x14ac:dyDescent="0.3"/>
    <row r="3778" ht="14" hidden="1" x14ac:dyDescent="0.3"/>
    <row r="3779" ht="14" hidden="1" x14ac:dyDescent="0.3"/>
    <row r="3780" ht="14" hidden="1" x14ac:dyDescent="0.3"/>
    <row r="3781" ht="14" hidden="1" x14ac:dyDescent="0.3"/>
    <row r="3782" ht="14" hidden="1" x14ac:dyDescent="0.3"/>
    <row r="3783" ht="14" hidden="1" x14ac:dyDescent="0.3"/>
    <row r="3784" ht="14" hidden="1" x14ac:dyDescent="0.3"/>
    <row r="3785" ht="14" hidden="1" x14ac:dyDescent="0.3"/>
    <row r="3786" ht="14" hidden="1" x14ac:dyDescent="0.3"/>
    <row r="3787" ht="14" hidden="1" x14ac:dyDescent="0.3"/>
    <row r="3788" ht="14" hidden="1" x14ac:dyDescent="0.3"/>
    <row r="3789" ht="14" hidden="1" x14ac:dyDescent="0.3"/>
    <row r="3790" ht="14" hidden="1" x14ac:dyDescent="0.3"/>
    <row r="3791" ht="14" hidden="1" x14ac:dyDescent="0.3"/>
    <row r="3792" ht="14" hidden="1" x14ac:dyDescent="0.3"/>
    <row r="3793" ht="14" hidden="1" x14ac:dyDescent="0.3"/>
    <row r="3794" ht="14" hidden="1" x14ac:dyDescent="0.3"/>
    <row r="3795" ht="14" hidden="1" x14ac:dyDescent="0.3"/>
    <row r="3796" ht="14" hidden="1" x14ac:dyDescent="0.3"/>
    <row r="3797" ht="14" hidden="1" x14ac:dyDescent="0.3"/>
    <row r="3798" ht="14" hidden="1" x14ac:dyDescent="0.3"/>
    <row r="3799" ht="14" hidden="1" x14ac:dyDescent="0.3"/>
    <row r="3800" ht="14" hidden="1" x14ac:dyDescent="0.3"/>
    <row r="3801" ht="14" hidden="1" x14ac:dyDescent="0.3"/>
    <row r="3802" ht="14" hidden="1" x14ac:dyDescent="0.3"/>
    <row r="3803" ht="14" hidden="1" x14ac:dyDescent="0.3"/>
    <row r="3804" ht="14" hidden="1" x14ac:dyDescent="0.3"/>
    <row r="3805" ht="14" hidden="1" x14ac:dyDescent="0.3"/>
    <row r="3806" ht="14" hidden="1" x14ac:dyDescent="0.3"/>
    <row r="3807" ht="14" hidden="1" x14ac:dyDescent="0.3"/>
    <row r="3808" ht="14" hidden="1" x14ac:dyDescent="0.3"/>
    <row r="3809" ht="14" hidden="1" x14ac:dyDescent="0.3"/>
    <row r="3810" ht="14" hidden="1" x14ac:dyDescent="0.3"/>
    <row r="3811" ht="14" hidden="1" x14ac:dyDescent="0.3"/>
    <row r="3812" ht="14" hidden="1" x14ac:dyDescent="0.3"/>
    <row r="3813" ht="14" hidden="1" x14ac:dyDescent="0.3"/>
    <row r="3814" ht="14" hidden="1" x14ac:dyDescent="0.3"/>
    <row r="3815" ht="14" hidden="1" x14ac:dyDescent="0.3"/>
    <row r="3816" ht="14" hidden="1" x14ac:dyDescent="0.3"/>
    <row r="3817" ht="14" hidden="1" x14ac:dyDescent="0.3"/>
    <row r="3818" ht="14" hidden="1" x14ac:dyDescent="0.3"/>
    <row r="3819" ht="14" hidden="1" x14ac:dyDescent="0.3"/>
    <row r="3820" ht="14" hidden="1" x14ac:dyDescent="0.3"/>
    <row r="3821" ht="14" hidden="1" x14ac:dyDescent="0.3"/>
    <row r="3822" ht="14" hidden="1" x14ac:dyDescent="0.3"/>
    <row r="3823" ht="14" hidden="1" x14ac:dyDescent="0.3"/>
    <row r="3824" ht="14" hidden="1" x14ac:dyDescent="0.3"/>
    <row r="3825" ht="14" hidden="1" x14ac:dyDescent="0.3"/>
    <row r="3826" ht="14" hidden="1" x14ac:dyDescent="0.3"/>
    <row r="3827" ht="14" hidden="1" x14ac:dyDescent="0.3"/>
    <row r="3828" ht="14" hidden="1" x14ac:dyDescent="0.3"/>
    <row r="3829" ht="14" hidden="1" x14ac:dyDescent="0.3"/>
    <row r="3830" ht="14" hidden="1" x14ac:dyDescent="0.3"/>
    <row r="3831" ht="14" hidden="1" x14ac:dyDescent="0.3"/>
    <row r="3832" ht="14" hidden="1" x14ac:dyDescent="0.3"/>
    <row r="3833" ht="14" hidden="1" x14ac:dyDescent="0.3"/>
    <row r="3834" ht="14" hidden="1" x14ac:dyDescent="0.3"/>
    <row r="3835" ht="14" hidden="1" x14ac:dyDescent="0.3"/>
    <row r="3836" ht="14" hidden="1" x14ac:dyDescent="0.3"/>
    <row r="3837" ht="14" hidden="1" x14ac:dyDescent="0.3"/>
    <row r="3838" ht="14" hidden="1" x14ac:dyDescent="0.3"/>
    <row r="3839" ht="14" hidden="1" x14ac:dyDescent="0.3"/>
    <row r="3840" ht="14" hidden="1" x14ac:dyDescent="0.3"/>
    <row r="3841" ht="14" hidden="1" x14ac:dyDescent="0.3"/>
    <row r="3842" ht="14" hidden="1" x14ac:dyDescent="0.3"/>
    <row r="3843" ht="14" hidden="1" x14ac:dyDescent="0.3"/>
    <row r="3844" ht="14" hidden="1" x14ac:dyDescent="0.3"/>
    <row r="3845" ht="14" hidden="1" x14ac:dyDescent="0.3"/>
    <row r="3846" ht="14" hidden="1" x14ac:dyDescent="0.3"/>
    <row r="3847" ht="14" hidden="1" x14ac:dyDescent="0.3"/>
    <row r="3848" ht="14" hidden="1" x14ac:dyDescent="0.3"/>
    <row r="3849" ht="14" hidden="1" x14ac:dyDescent="0.3"/>
    <row r="3850" ht="14" hidden="1" x14ac:dyDescent="0.3"/>
    <row r="3851" ht="14" hidden="1" x14ac:dyDescent="0.3"/>
    <row r="3852" ht="14" hidden="1" x14ac:dyDescent="0.3"/>
    <row r="3853" ht="14" hidden="1" x14ac:dyDescent="0.3"/>
    <row r="3854" ht="14" hidden="1" x14ac:dyDescent="0.3"/>
    <row r="3855" ht="14" hidden="1" x14ac:dyDescent="0.3"/>
    <row r="3856" ht="14" hidden="1" x14ac:dyDescent="0.3"/>
    <row r="3857" ht="14" hidden="1" x14ac:dyDescent="0.3"/>
    <row r="3858" ht="14" hidden="1" x14ac:dyDescent="0.3"/>
    <row r="3859" ht="14" hidden="1" x14ac:dyDescent="0.3"/>
    <row r="3860" ht="14" hidden="1" x14ac:dyDescent="0.3"/>
    <row r="3861" ht="14" hidden="1" x14ac:dyDescent="0.3"/>
    <row r="3862" ht="14" hidden="1" x14ac:dyDescent="0.3"/>
    <row r="3863" ht="14" hidden="1" x14ac:dyDescent="0.3"/>
    <row r="3864" ht="14" hidden="1" x14ac:dyDescent="0.3"/>
    <row r="3865" ht="14" hidden="1" x14ac:dyDescent="0.3"/>
    <row r="3866" ht="14" hidden="1" x14ac:dyDescent="0.3"/>
    <row r="3867" ht="14" hidden="1" x14ac:dyDescent="0.3"/>
    <row r="3868" ht="14" hidden="1" x14ac:dyDescent="0.3"/>
    <row r="3869" ht="14" hidden="1" x14ac:dyDescent="0.3"/>
    <row r="3870" ht="14" hidden="1" x14ac:dyDescent="0.3"/>
    <row r="3871" ht="14" hidden="1" x14ac:dyDescent="0.3"/>
    <row r="3872" ht="14" hidden="1" x14ac:dyDescent="0.3"/>
    <row r="3873" ht="14" hidden="1" x14ac:dyDescent="0.3"/>
    <row r="3874" ht="14" hidden="1" x14ac:dyDescent="0.3"/>
    <row r="3875" ht="14" hidden="1" x14ac:dyDescent="0.3"/>
    <row r="3876" ht="14" hidden="1" x14ac:dyDescent="0.3"/>
    <row r="3877" ht="14" hidden="1" x14ac:dyDescent="0.3"/>
    <row r="3878" ht="14" hidden="1" x14ac:dyDescent="0.3"/>
    <row r="3879" ht="14" hidden="1" x14ac:dyDescent="0.3"/>
    <row r="3880" ht="14" hidden="1" x14ac:dyDescent="0.3"/>
    <row r="3881" ht="14" hidden="1" x14ac:dyDescent="0.3"/>
    <row r="3882" ht="14" hidden="1" x14ac:dyDescent="0.3"/>
    <row r="3883" ht="14" hidden="1" x14ac:dyDescent="0.3"/>
    <row r="3884" ht="14" hidden="1" x14ac:dyDescent="0.3"/>
    <row r="3885" ht="14" hidden="1" x14ac:dyDescent="0.3"/>
    <row r="3886" ht="14" hidden="1" x14ac:dyDescent="0.3"/>
    <row r="3887" ht="14" hidden="1" x14ac:dyDescent="0.3"/>
    <row r="3888" ht="14" hidden="1" x14ac:dyDescent="0.3"/>
    <row r="3889" ht="14" hidden="1" x14ac:dyDescent="0.3"/>
    <row r="3890" ht="14" hidden="1" x14ac:dyDescent="0.3"/>
    <row r="3891" ht="14" hidden="1" x14ac:dyDescent="0.3"/>
    <row r="3892" ht="14" hidden="1" x14ac:dyDescent="0.3"/>
    <row r="3893" ht="14" hidden="1" x14ac:dyDescent="0.3"/>
    <row r="3894" ht="14" hidden="1" x14ac:dyDescent="0.3"/>
    <row r="3895" ht="14" hidden="1" x14ac:dyDescent="0.3"/>
    <row r="3896" ht="14" hidden="1" x14ac:dyDescent="0.3"/>
    <row r="3897" ht="14" hidden="1" x14ac:dyDescent="0.3"/>
    <row r="3898" ht="14" hidden="1" x14ac:dyDescent="0.3"/>
    <row r="3899" ht="14" hidden="1" x14ac:dyDescent="0.3"/>
    <row r="3900" ht="14" hidden="1" x14ac:dyDescent="0.3"/>
    <row r="3901" ht="14" hidden="1" x14ac:dyDescent="0.3"/>
    <row r="3902" ht="14" hidden="1" x14ac:dyDescent="0.3"/>
    <row r="3903" ht="14" hidden="1" x14ac:dyDescent="0.3"/>
    <row r="3904" ht="14" hidden="1" x14ac:dyDescent="0.3"/>
    <row r="3905" ht="14" hidden="1" x14ac:dyDescent="0.3"/>
    <row r="3906" ht="14" hidden="1" x14ac:dyDescent="0.3"/>
    <row r="3907" ht="14" hidden="1" x14ac:dyDescent="0.3"/>
    <row r="3908" ht="14" hidden="1" x14ac:dyDescent="0.3"/>
    <row r="3909" ht="14" hidden="1" x14ac:dyDescent="0.3"/>
    <row r="3910" ht="14" hidden="1" x14ac:dyDescent="0.3"/>
    <row r="3911" ht="14" hidden="1" x14ac:dyDescent="0.3"/>
    <row r="3912" ht="14" hidden="1" x14ac:dyDescent="0.3"/>
    <row r="3913" ht="14" hidden="1" x14ac:dyDescent="0.3"/>
    <row r="3914" ht="14" hidden="1" x14ac:dyDescent="0.3"/>
    <row r="3915" ht="14" hidden="1" x14ac:dyDescent="0.3"/>
    <row r="3916" ht="14" hidden="1" x14ac:dyDescent="0.3"/>
    <row r="3917" ht="14" hidden="1" x14ac:dyDescent="0.3"/>
    <row r="3918" ht="14" hidden="1" x14ac:dyDescent="0.3"/>
    <row r="3919" ht="14" hidden="1" x14ac:dyDescent="0.3"/>
    <row r="3920" ht="14" hidden="1" x14ac:dyDescent="0.3"/>
    <row r="3921" ht="14" hidden="1" x14ac:dyDescent="0.3"/>
    <row r="3922" ht="14" hidden="1" x14ac:dyDescent="0.3"/>
    <row r="3923" ht="14" hidden="1" x14ac:dyDescent="0.3"/>
    <row r="3924" ht="14" hidden="1" x14ac:dyDescent="0.3"/>
    <row r="3925" ht="14" hidden="1" x14ac:dyDescent="0.3"/>
    <row r="3926" ht="14" hidden="1" x14ac:dyDescent="0.3"/>
    <row r="3927" ht="14" hidden="1" x14ac:dyDescent="0.3"/>
    <row r="3928" ht="14" hidden="1" x14ac:dyDescent="0.3"/>
    <row r="3929" ht="14" hidden="1" x14ac:dyDescent="0.3"/>
    <row r="3930" ht="14" hidden="1" x14ac:dyDescent="0.3"/>
    <row r="3931" ht="14" hidden="1" x14ac:dyDescent="0.3"/>
    <row r="3932" ht="14" hidden="1" x14ac:dyDescent="0.3"/>
    <row r="3933" ht="14" hidden="1" x14ac:dyDescent="0.3"/>
    <row r="3934" ht="14" hidden="1" x14ac:dyDescent="0.3"/>
    <row r="3935" ht="14" hidden="1" x14ac:dyDescent="0.3"/>
    <row r="3936" ht="14" hidden="1" x14ac:dyDescent="0.3"/>
    <row r="3937" ht="14" hidden="1" x14ac:dyDescent="0.3"/>
    <row r="3938" ht="14" hidden="1" x14ac:dyDescent="0.3"/>
    <row r="3939" ht="14" hidden="1" x14ac:dyDescent="0.3"/>
    <row r="3940" ht="14" hidden="1" x14ac:dyDescent="0.3"/>
    <row r="3941" ht="14" hidden="1" x14ac:dyDescent="0.3"/>
    <row r="3942" ht="14" hidden="1" x14ac:dyDescent="0.3"/>
    <row r="3943" ht="14" hidden="1" x14ac:dyDescent="0.3"/>
    <row r="3944" ht="14" hidden="1" x14ac:dyDescent="0.3"/>
    <row r="3945" ht="14" hidden="1" x14ac:dyDescent="0.3"/>
    <row r="3946" ht="14" hidden="1" x14ac:dyDescent="0.3"/>
    <row r="3947" ht="14" hidden="1" x14ac:dyDescent="0.3"/>
    <row r="3948" ht="14" hidden="1" x14ac:dyDescent="0.3"/>
    <row r="3949" ht="14" hidden="1" x14ac:dyDescent="0.3"/>
    <row r="3950" ht="14" hidden="1" x14ac:dyDescent="0.3"/>
    <row r="3951" ht="14" hidden="1" x14ac:dyDescent="0.3"/>
    <row r="3952" ht="14" hidden="1" x14ac:dyDescent="0.3"/>
    <row r="3953" ht="14" hidden="1" x14ac:dyDescent="0.3"/>
    <row r="3954" ht="14" hidden="1" x14ac:dyDescent="0.3"/>
    <row r="3955" ht="14" hidden="1" x14ac:dyDescent="0.3"/>
    <row r="3956" ht="14" hidden="1" x14ac:dyDescent="0.3"/>
    <row r="3957" ht="14" hidden="1" x14ac:dyDescent="0.3"/>
    <row r="3958" ht="14" hidden="1" x14ac:dyDescent="0.3"/>
    <row r="3959" ht="14" hidden="1" x14ac:dyDescent="0.3"/>
    <row r="3960" ht="14" hidden="1" x14ac:dyDescent="0.3"/>
    <row r="3961" ht="14" hidden="1" x14ac:dyDescent="0.3"/>
    <row r="3962" ht="14" hidden="1" x14ac:dyDescent="0.3"/>
    <row r="3963" ht="14" hidden="1" x14ac:dyDescent="0.3"/>
    <row r="3964" ht="14" hidden="1" x14ac:dyDescent="0.3"/>
    <row r="3965" ht="14" hidden="1" x14ac:dyDescent="0.3"/>
    <row r="3966" ht="14" hidden="1" x14ac:dyDescent="0.3"/>
    <row r="3967" ht="14" hidden="1" x14ac:dyDescent="0.3"/>
    <row r="3968" ht="14" hidden="1" x14ac:dyDescent="0.3"/>
    <row r="3969" ht="14" hidden="1" x14ac:dyDescent="0.3"/>
    <row r="3970" ht="14" hidden="1" x14ac:dyDescent="0.3"/>
    <row r="3971" ht="14" hidden="1" x14ac:dyDescent="0.3"/>
    <row r="3972" ht="14" hidden="1" x14ac:dyDescent="0.3"/>
    <row r="3973" ht="14" hidden="1" x14ac:dyDescent="0.3"/>
    <row r="3974" ht="14" hidden="1" x14ac:dyDescent="0.3"/>
    <row r="3975" ht="14" hidden="1" x14ac:dyDescent="0.3"/>
    <row r="3976" ht="14" hidden="1" x14ac:dyDescent="0.3"/>
    <row r="3977" ht="14" hidden="1" x14ac:dyDescent="0.3"/>
    <row r="3978" ht="14" hidden="1" x14ac:dyDescent="0.3"/>
    <row r="3979" ht="14" hidden="1" x14ac:dyDescent="0.3"/>
    <row r="3980" ht="14" hidden="1" x14ac:dyDescent="0.3"/>
    <row r="3981" ht="14" hidden="1" x14ac:dyDescent="0.3"/>
    <row r="3982" ht="14" hidden="1" x14ac:dyDescent="0.3"/>
    <row r="3983" ht="14" hidden="1" x14ac:dyDescent="0.3"/>
    <row r="3984" ht="14" hidden="1" x14ac:dyDescent="0.3"/>
    <row r="3985" ht="14" hidden="1" x14ac:dyDescent="0.3"/>
    <row r="3986" ht="14" hidden="1" x14ac:dyDescent="0.3"/>
    <row r="3987" ht="14" hidden="1" x14ac:dyDescent="0.3"/>
    <row r="3988" ht="14" hidden="1" x14ac:dyDescent="0.3"/>
    <row r="3989" ht="14" hidden="1" x14ac:dyDescent="0.3"/>
    <row r="3990" ht="14" hidden="1" x14ac:dyDescent="0.3"/>
    <row r="3991" ht="14" hidden="1" x14ac:dyDescent="0.3"/>
    <row r="3992" ht="14" hidden="1" x14ac:dyDescent="0.3"/>
    <row r="3993" ht="14" hidden="1" x14ac:dyDescent="0.3"/>
    <row r="3994" ht="14" hidden="1" x14ac:dyDescent="0.3"/>
    <row r="3995" ht="14" hidden="1" x14ac:dyDescent="0.3"/>
    <row r="3996" ht="14" hidden="1" x14ac:dyDescent="0.3"/>
    <row r="3997" ht="14" hidden="1" x14ac:dyDescent="0.3"/>
    <row r="3998" ht="14" hidden="1" x14ac:dyDescent="0.3"/>
    <row r="3999" ht="14" hidden="1" x14ac:dyDescent="0.3"/>
    <row r="4000" ht="14" hidden="1" x14ac:dyDescent="0.3"/>
    <row r="4001" ht="14" hidden="1" x14ac:dyDescent="0.3"/>
    <row r="4002" ht="14" hidden="1" x14ac:dyDescent="0.3"/>
    <row r="4003" ht="14" hidden="1" x14ac:dyDescent="0.3"/>
    <row r="4004" ht="14" hidden="1" x14ac:dyDescent="0.3"/>
    <row r="4005" ht="14" hidden="1" x14ac:dyDescent="0.3"/>
    <row r="4006" ht="14" hidden="1" x14ac:dyDescent="0.3"/>
    <row r="4007" ht="14" hidden="1" x14ac:dyDescent="0.3"/>
    <row r="4008" ht="14" hidden="1" x14ac:dyDescent="0.3"/>
    <row r="4009" ht="14" hidden="1" x14ac:dyDescent="0.3"/>
    <row r="4010" ht="14" hidden="1" x14ac:dyDescent="0.3"/>
    <row r="4011" ht="14" hidden="1" x14ac:dyDescent="0.3"/>
    <row r="4012" ht="14" hidden="1" x14ac:dyDescent="0.3"/>
    <row r="4013" ht="14" hidden="1" x14ac:dyDescent="0.3"/>
    <row r="4014" ht="14" hidden="1" x14ac:dyDescent="0.3"/>
    <row r="4015" ht="14" hidden="1" x14ac:dyDescent="0.3"/>
    <row r="4016" ht="14" hidden="1" x14ac:dyDescent="0.3"/>
    <row r="4017" ht="14" hidden="1" x14ac:dyDescent="0.3"/>
    <row r="4018" ht="14" hidden="1" x14ac:dyDescent="0.3"/>
    <row r="4019" ht="14" hidden="1" x14ac:dyDescent="0.3"/>
    <row r="4020" ht="14" hidden="1" x14ac:dyDescent="0.3"/>
    <row r="4021" ht="14" hidden="1" x14ac:dyDescent="0.3"/>
    <row r="4022" ht="14" hidden="1" x14ac:dyDescent="0.3"/>
    <row r="4023" ht="14" hidden="1" x14ac:dyDescent="0.3"/>
    <row r="4024" ht="14" hidden="1" x14ac:dyDescent="0.3"/>
    <row r="4025" ht="14" hidden="1" x14ac:dyDescent="0.3"/>
    <row r="4026" ht="14" hidden="1" x14ac:dyDescent="0.3"/>
    <row r="4027" ht="14" hidden="1" x14ac:dyDescent="0.3"/>
    <row r="4028" ht="14" hidden="1" x14ac:dyDescent="0.3"/>
    <row r="4029" ht="14" hidden="1" x14ac:dyDescent="0.3"/>
    <row r="4030" ht="14" hidden="1" x14ac:dyDescent="0.3"/>
    <row r="4031" ht="14" hidden="1" x14ac:dyDescent="0.3"/>
    <row r="4032" ht="14" hidden="1" x14ac:dyDescent="0.3"/>
    <row r="4033" ht="14" hidden="1" x14ac:dyDescent="0.3"/>
    <row r="4034" ht="14" hidden="1" x14ac:dyDescent="0.3"/>
    <row r="4035" ht="14" hidden="1" x14ac:dyDescent="0.3"/>
    <row r="4036" ht="14" hidden="1" x14ac:dyDescent="0.3"/>
    <row r="4037" ht="14" hidden="1" x14ac:dyDescent="0.3"/>
    <row r="4038" ht="14" hidden="1" x14ac:dyDescent="0.3"/>
    <row r="4039" ht="14" hidden="1" x14ac:dyDescent="0.3"/>
    <row r="4040" ht="14" hidden="1" x14ac:dyDescent="0.3"/>
    <row r="4041" ht="14" hidden="1" x14ac:dyDescent="0.3"/>
    <row r="4042" ht="14" hidden="1" x14ac:dyDescent="0.3"/>
    <row r="4043" ht="14" hidden="1" x14ac:dyDescent="0.3"/>
    <row r="4044" ht="14" hidden="1" x14ac:dyDescent="0.3"/>
    <row r="4045" ht="14" hidden="1" x14ac:dyDescent="0.3"/>
    <row r="4046" ht="14" hidden="1" x14ac:dyDescent="0.3"/>
    <row r="4047" ht="14" hidden="1" x14ac:dyDescent="0.3"/>
    <row r="4048" ht="14" hidden="1" x14ac:dyDescent="0.3"/>
    <row r="4049" ht="14" hidden="1" x14ac:dyDescent="0.3"/>
    <row r="4050" ht="14" hidden="1" x14ac:dyDescent="0.3"/>
    <row r="4051" ht="14" hidden="1" x14ac:dyDescent="0.3"/>
    <row r="4052" ht="14" hidden="1" x14ac:dyDescent="0.3"/>
    <row r="4053" ht="14" hidden="1" x14ac:dyDescent="0.3"/>
    <row r="4054" ht="14" hidden="1" x14ac:dyDescent="0.3"/>
    <row r="4055" ht="14" hidden="1" x14ac:dyDescent="0.3"/>
    <row r="4056" ht="14" hidden="1" x14ac:dyDescent="0.3"/>
    <row r="4057" ht="14" hidden="1" x14ac:dyDescent="0.3"/>
    <row r="4058" ht="14" hidden="1" x14ac:dyDescent="0.3"/>
    <row r="4059" ht="14" hidden="1" x14ac:dyDescent="0.3"/>
    <row r="4060" ht="14" hidden="1" x14ac:dyDescent="0.3"/>
    <row r="4061" ht="14" hidden="1" x14ac:dyDescent="0.3"/>
    <row r="4062" ht="14" hidden="1" x14ac:dyDescent="0.3"/>
    <row r="4063" ht="14" hidden="1" x14ac:dyDescent="0.3"/>
    <row r="4064" ht="14" hidden="1" x14ac:dyDescent="0.3"/>
    <row r="4065" ht="14" hidden="1" x14ac:dyDescent="0.3"/>
    <row r="4066" ht="14" hidden="1" x14ac:dyDescent="0.3"/>
    <row r="4067" ht="14" hidden="1" x14ac:dyDescent="0.3"/>
    <row r="4068" ht="14" hidden="1" x14ac:dyDescent="0.3"/>
    <row r="4069" ht="14" hidden="1" x14ac:dyDescent="0.3"/>
    <row r="4070" ht="14" hidden="1" x14ac:dyDescent="0.3"/>
    <row r="4071" ht="14" hidden="1" x14ac:dyDescent="0.3"/>
    <row r="4072" ht="14" hidden="1" x14ac:dyDescent="0.3"/>
    <row r="4073" ht="14" hidden="1" x14ac:dyDescent="0.3"/>
    <row r="4074" ht="14" hidden="1" x14ac:dyDescent="0.3"/>
    <row r="4075" ht="14" hidden="1" x14ac:dyDescent="0.3"/>
    <row r="4076" ht="14" hidden="1" x14ac:dyDescent="0.3"/>
    <row r="4077" ht="14" hidden="1" x14ac:dyDescent="0.3"/>
    <row r="4078" ht="14" hidden="1" x14ac:dyDescent="0.3"/>
    <row r="4079" ht="14" hidden="1" x14ac:dyDescent="0.3"/>
    <row r="4080" ht="14" hidden="1" x14ac:dyDescent="0.3"/>
    <row r="4081" ht="14" hidden="1" x14ac:dyDescent="0.3"/>
    <row r="4082" ht="14" hidden="1" x14ac:dyDescent="0.3"/>
    <row r="4083" ht="14" hidden="1" x14ac:dyDescent="0.3"/>
    <row r="4084" ht="14" hidden="1" x14ac:dyDescent="0.3"/>
    <row r="4085" ht="14" hidden="1" x14ac:dyDescent="0.3"/>
    <row r="4086" ht="14" hidden="1" x14ac:dyDescent="0.3"/>
    <row r="4087" ht="14" hidden="1" x14ac:dyDescent="0.3"/>
    <row r="4088" ht="14" hidden="1" x14ac:dyDescent="0.3"/>
    <row r="4089" ht="14" hidden="1" x14ac:dyDescent="0.3"/>
    <row r="4090" ht="14" hidden="1" x14ac:dyDescent="0.3"/>
    <row r="4091" ht="14" hidden="1" x14ac:dyDescent="0.3"/>
    <row r="4092" ht="14" hidden="1" x14ac:dyDescent="0.3"/>
    <row r="4093" ht="14" hidden="1" x14ac:dyDescent="0.3"/>
    <row r="4094" ht="14" hidden="1" x14ac:dyDescent="0.3"/>
    <row r="4095" ht="14" hidden="1" x14ac:dyDescent="0.3"/>
    <row r="4096" ht="14" hidden="1" x14ac:dyDescent="0.3"/>
    <row r="4097" ht="14" hidden="1" x14ac:dyDescent="0.3"/>
    <row r="4098" ht="14" hidden="1" x14ac:dyDescent="0.3"/>
    <row r="4099" ht="14" hidden="1" x14ac:dyDescent="0.3"/>
    <row r="4100" ht="14" hidden="1" x14ac:dyDescent="0.3"/>
    <row r="4101" ht="14" hidden="1" x14ac:dyDescent="0.3"/>
    <row r="4102" ht="14" hidden="1" x14ac:dyDescent="0.3"/>
    <row r="4103" ht="14" hidden="1" x14ac:dyDescent="0.3"/>
    <row r="4104" ht="14" hidden="1" x14ac:dyDescent="0.3"/>
    <row r="4105" ht="14" hidden="1" x14ac:dyDescent="0.3"/>
    <row r="4106" ht="14" hidden="1" x14ac:dyDescent="0.3"/>
    <row r="4107" ht="14" hidden="1" x14ac:dyDescent="0.3"/>
    <row r="4108" ht="14" hidden="1" x14ac:dyDescent="0.3"/>
    <row r="4109" ht="14" hidden="1" x14ac:dyDescent="0.3"/>
    <row r="4110" ht="14" hidden="1" x14ac:dyDescent="0.3"/>
    <row r="4111" ht="14" hidden="1" x14ac:dyDescent="0.3"/>
    <row r="4112" ht="14" hidden="1" x14ac:dyDescent="0.3"/>
    <row r="4113" ht="14" hidden="1" x14ac:dyDescent="0.3"/>
    <row r="4114" ht="14" hidden="1" x14ac:dyDescent="0.3"/>
    <row r="4115" ht="14" hidden="1" x14ac:dyDescent="0.3"/>
    <row r="4116" ht="14" hidden="1" x14ac:dyDescent="0.3"/>
    <row r="4117" ht="14" hidden="1" x14ac:dyDescent="0.3"/>
    <row r="4118" ht="14" hidden="1" x14ac:dyDescent="0.3"/>
    <row r="4119" ht="14" hidden="1" x14ac:dyDescent="0.3"/>
    <row r="4120" ht="14" hidden="1" x14ac:dyDescent="0.3"/>
    <row r="4121" ht="14" hidden="1" x14ac:dyDescent="0.3"/>
    <row r="4122" ht="14" hidden="1" x14ac:dyDescent="0.3"/>
    <row r="4123" ht="14" hidden="1" x14ac:dyDescent="0.3"/>
    <row r="4124" ht="14" hidden="1" x14ac:dyDescent="0.3"/>
    <row r="4125" ht="14" hidden="1" x14ac:dyDescent="0.3"/>
    <row r="4126" ht="14" hidden="1" x14ac:dyDescent="0.3"/>
    <row r="4127" ht="14" hidden="1" x14ac:dyDescent="0.3"/>
    <row r="4128" ht="14" hidden="1" x14ac:dyDescent="0.3"/>
    <row r="4129" ht="14" hidden="1" x14ac:dyDescent="0.3"/>
    <row r="4130" ht="14" hidden="1" x14ac:dyDescent="0.3"/>
    <row r="4131" ht="14" hidden="1" x14ac:dyDescent="0.3"/>
    <row r="4132" ht="14" hidden="1" x14ac:dyDescent="0.3"/>
    <row r="4133" ht="14" hidden="1" x14ac:dyDescent="0.3"/>
    <row r="4134" ht="14" hidden="1" x14ac:dyDescent="0.3"/>
    <row r="4135" ht="14" hidden="1" x14ac:dyDescent="0.3"/>
    <row r="4136" ht="14" hidden="1" x14ac:dyDescent="0.3"/>
    <row r="4137" ht="14" hidden="1" x14ac:dyDescent="0.3"/>
    <row r="4138" ht="14" hidden="1" x14ac:dyDescent="0.3"/>
    <row r="4139" ht="14" hidden="1" x14ac:dyDescent="0.3"/>
    <row r="4140" ht="14" hidden="1" x14ac:dyDescent="0.3"/>
    <row r="4141" ht="14" hidden="1" x14ac:dyDescent="0.3"/>
    <row r="4142" ht="14" hidden="1" x14ac:dyDescent="0.3"/>
    <row r="4143" ht="14" hidden="1" x14ac:dyDescent="0.3"/>
    <row r="4144" ht="14" hidden="1" x14ac:dyDescent="0.3"/>
    <row r="4145" ht="14" hidden="1" x14ac:dyDescent="0.3"/>
    <row r="4146" ht="14" hidden="1" x14ac:dyDescent="0.3"/>
    <row r="4147" ht="14" hidden="1" x14ac:dyDescent="0.3"/>
    <row r="4148" ht="14" hidden="1" x14ac:dyDescent="0.3"/>
    <row r="4149" ht="14" hidden="1" x14ac:dyDescent="0.3"/>
    <row r="4150" ht="14" hidden="1" x14ac:dyDescent="0.3"/>
    <row r="4151" ht="14" hidden="1" x14ac:dyDescent="0.3"/>
    <row r="4152" ht="14" hidden="1" x14ac:dyDescent="0.3"/>
    <row r="4153" ht="14" hidden="1" x14ac:dyDescent="0.3"/>
    <row r="4154" ht="14" hidden="1" x14ac:dyDescent="0.3"/>
    <row r="4155" ht="14" hidden="1" x14ac:dyDescent="0.3"/>
    <row r="4156" ht="14" hidden="1" x14ac:dyDescent="0.3"/>
    <row r="4157" ht="14" hidden="1" x14ac:dyDescent="0.3"/>
    <row r="4158" ht="14" hidden="1" x14ac:dyDescent="0.3"/>
    <row r="4159" ht="14" hidden="1" x14ac:dyDescent="0.3"/>
    <row r="4160" ht="14" hidden="1" x14ac:dyDescent="0.3"/>
    <row r="4161" ht="14" hidden="1" x14ac:dyDescent="0.3"/>
    <row r="4162" ht="14" hidden="1" x14ac:dyDescent="0.3"/>
    <row r="4163" ht="14" hidden="1" x14ac:dyDescent="0.3"/>
    <row r="4164" ht="14" hidden="1" x14ac:dyDescent="0.3"/>
    <row r="4165" ht="14" hidden="1" x14ac:dyDescent="0.3"/>
    <row r="4166" ht="14" hidden="1" x14ac:dyDescent="0.3"/>
    <row r="4167" ht="14" hidden="1" x14ac:dyDescent="0.3"/>
    <row r="4168" ht="14" hidden="1" x14ac:dyDescent="0.3"/>
    <row r="4169" ht="14" hidden="1" x14ac:dyDescent="0.3"/>
    <row r="4170" ht="14" hidden="1" x14ac:dyDescent="0.3"/>
    <row r="4171" ht="14" hidden="1" x14ac:dyDescent="0.3"/>
    <row r="4172" ht="14" hidden="1" x14ac:dyDescent="0.3"/>
    <row r="4173" ht="14" hidden="1" x14ac:dyDescent="0.3"/>
    <row r="4174" ht="14" hidden="1" x14ac:dyDescent="0.3"/>
    <row r="4175" ht="14" hidden="1" x14ac:dyDescent="0.3"/>
    <row r="4176" ht="14" hidden="1" x14ac:dyDescent="0.3"/>
    <row r="4177" ht="14" hidden="1" x14ac:dyDescent="0.3"/>
    <row r="4178" ht="14" hidden="1" x14ac:dyDescent="0.3"/>
    <row r="4179" ht="14" hidden="1" x14ac:dyDescent="0.3"/>
    <row r="4180" ht="14" hidden="1" x14ac:dyDescent="0.3"/>
    <row r="4181" ht="14" hidden="1" x14ac:dyDescent="0.3"/>
    <row r="4182" ht="14" hidden="1" x14ac:dyDescent="0.3"/>
    <row r="4183" ht="14" hidden="1" x14ac:dyDescent="0.3"/>
    <row r="4184" ht="14" hidden="1" x14ac:dyDescent="0.3"/>
    <row r="4185" ht="14" hidden="1" x14ac:dyDescent="0.3"/>
    <row r="4186" ht="14" hidden="1" x14ac:dyDescent="0.3"/>
    <row r="4187" ht="14" hidden="1" x14ac:dyDescent="0.3"/>
    <row r="4188" ht="14" hidden="1" x14ac:dyDescent="0.3"/>
    <row r="4189" ht="14" hidden="1" x14ac:dyDescent="0.3"/>
    <row r="4190" ht="14" hidden="1" x14ac:dyDescent="0.3"/>
    <row r="4191" ht="14" hidden="1" x14ac:dyDescent="0.3"/>
    <row r="4192" ht="14" hidden="1" x14ac:dyDescent="0.3"/>
    <row r="4193" ht="14" hidden="1" x14ac:dyDescent="0.3"/>
    <row r="4194" ht="14" hidden="1" x14ac:dyDescent="0.3"/>
    <row r="4195" ht="14" hidden="1" x14ac:dyDescent="0.3"/>
    <row r="4196" ht="14" hidden="1" x14ac:dyDescent="0.3"/>
    <row r="4197" ht="14" hidden="1" x14ac:dyDescent="0.3"/>
    <row r="4198" ht="14" hidden="1" x14ac:dyDescent="0.3"/>
    <row r="4199" ht="14" hidden="1" x14ac:dyDescent="0.3"/>
    <row r="4200" ht="14" hidden="1" x14ac:dyDescent="0.3"/>
    <row r="4201" ht="14" hidden="1" x14ac:dyDescent="0.3"/>
    <row r="4202" ht="14" hidden="1" x14ac:dyDescent="0.3"/>
    <row r="4203" ht="14" hidden="1" x14ac:dyDescent="0.3"/>
    <row r="4204" ht="14" hidden="1" x14ac:dyDescent="0.3"/>
    <row r="4205" ht="14" hidden="1" x14ac:dyDescent="0.3"/>
    <row r="4206" ht="14" hidden="1" x14ac:dyDescent="0.3"/>
    <row r="4207" ht="14" hidden="1" x14ac:dyDescent="0.3"/>
    <row r="4208" ht="14" hidden="1" x14ac:dyDescent="0.3"/>
    <row r="4209" ht="14" hidden="1" x14ac:dyDescent="0.3"/>
    <row r="4210" ht="14" hidden="1" x14ac:dyDescent="0.3"/>
    <row r="4211" ht="14" hidden="1" x14ac:dyDescent="0.3"/>
    <row r="4212" ht="14" hidden="1" x14ac:dyDescent="0.3"/>
    <row r="4213" ht="14" hidden="1" x14ac:dyDescent="0.3"/>
    <row r="4214" ht="14" hidden="1" x14ac:dyDescent="0.3"/>
    <row r="4215" ht="14" hidden="1" x14ac:dyDescent="0.3"/>
    <row r="4216" ht="14" hidden="1" x14ac:dyDescent="0.3"/>
    <row r="4217" ht="14" hidden="1" x14ac:dyDescent="0.3"/>
    <row r="4218" ht="14" hidden="1" x14ac:dyDescent="0.3"/>
    <row r="4219" ht="14" hidden="1" x14ac:dyDescent="0.3"/>
    <row r="4220" ht="14" hidden="1" x14ac:dyDescent="0.3"/>
    <row r="4221" ht="14" hidden="1" x14ac:dyDescent="0.3"/>
    <row r="4222" ht="14" hidden="1" x14ac:dyDescent="0.3"/>
    <row r="4223" ht="14" hidden="1" x14ac:dyDescent="0.3"/>
    <row r="4224" ht="14" hidden="1" x14ac:dyDescent="0.3"/>
    <row r="4225" ht="14" hidden="1" x14ac:dyDescent="0.3"/>
    <row r="4226" ht="14" hidden="1" x14ac:dyDescent="0.3"/>
    <row r="4227" ht="14" hidden="1" x14ac:dyDescent="0.3"/>
    <row r="4228" ht="14" hidden="1" x14ac:dyDescent="0.3"/>
    <row r="4229" ht="14" hidden="1" x14ac:dyDescent="0.3"/>
    <row r="4230" ht="14" hidden="1" x14ac:dyDescent="0.3"/>
    <row r="4231" ht="14" hidden="1" x14ac:dyDescent="0.3"/>
    <row r="4232" ht="14" hidden="1" x14ac:dyDescent="0.3"/>
    <row r="4233" ht="14" hidden="1" x14ac:dyDescent="0.3"/>
    <row r="4234" ht="14" hidden="1" x14ac:dyDescent="0.3"/>
    <row r="4235" ht="14" hidden="1" x14ac:dyDescent="0.3"/>
    <row r="4236" ht="14" hidden="1" x14ac:dyDescent="0.3"/>
    <row r="4237" ht="14" hidden="1" x14ac:dyDescent="0.3"/>
    <row r="4238" ht="14" hidden="1" x14ac:dyDescent="0.3"/>
    <row r="4239" ht="14" hidden="1" x14ac:dyDescent="0.3"/>
    <row r="4240" ht="14" hidden="1" x14ac:dyDescent="0.3"/>
    <row r="4241" ht="14" hidden="1" x14ac:dyDescent="0.3"/>
    <row r="4242" ht="14" hidden="1" x14ac:dyDescent="0.3"/>
    <row r="4243" ht="14" hidden="1" x14ac:dyDescent="0.3"/>
    <row r="4244" ht="14" hidden="1" x14ac:dyDescent="0.3"/>
    <row r="4245" ht="14" hidden="1" x14ac:dyDescent="0.3"/>
    <row r="4246" ht="14" hidden="1" x14ac:dyDescent="0.3"/>
    <row r="4247" ht="14" hidden="1" x14ac:dyDescent="0.3"/>
    <row r="4248" ht="14" hidden="1" x14ac:dyDescent="0.3"/>
    <row r="4249" ht="14" hidden="1" x14ac:dyDescent="0.3"/>
    <row r="4250" ht="14" hidden="1" x14ac:dyDescent="0.3"/>
    <row r="4251" ht="14" hidden="1" x14ac:dyDescent="0.3"/>
    <row r="4252" ht="14" hidden="1" x14ac:dyDescent="0.3"/>
    <row r="4253" ht="14" hidden="1" x14ac:dyDescent="0.3"/>
    <row r="4254" ht="14" hidden="1" x14ac:dyDescent="0.3"/>
    <row r="4255" ht="14" hidden="1" x14ac:dyDescent="0.3"/>
    <row r="4256" ht="14" hidden="1" x14ac:dyDescent="0.3"/>
    <row r="4257" ht="14" hidden="1" x14ac:dyDescent="0.3"/>
    <row r="4258" ht="14" hidden="1" x14ac:dyDescent="0.3"/>
    <row r="4259" ht="14" hidden="1" x14ac:dyDescent="0.3"/>
    <row r="4260" ht="14" hidden="1" x14ac:dyDescent="0.3"/>
    <row r="4261" ht="14" hidden="1" x14ac:dyDescent="0.3"/>
    <row r="4262" ht="14" hidden="1" x14ac:dyDescent="0.3"/>
    <row r="4263" ht="14" hidden="1" x14ac:dyDescent="0.3"/>
    <row r="4264" ht="14" hidden="1" x14ac:dyDescent="0.3"/>
    <row r="4265" ht="14" hidden="1" x14ac:dyDescent="0.3"/>
    <row r="4266" ht="14" hidden="1" x14ac:dyDescent="0.3"/>
    <row r="4267" ht="14" hidden="1" x14ac:dyDescent="0.3"/>
    <row r="4268" ht="14" hidden="1" x14ac:dyDescent="0.3"/>
    <row r="4269" ht="14" hidden="1" x14ac:dyDescent="0.3"/>
    <row r="4270" ht="14" hidden="1" x14ac:dyDescent="0.3"/>
    <row r="4271" ht="14" hidden="1" x14ac:dyDescent="0.3"/>
    <row r="4272" ht="14" hidden="1" x14ac:dyDescent="0.3"/>
    <row r="4273" ht="14" hidden="1" x14ac:dyDescent="0.3"/>
    <row r="4274" ht="14" hidden="1" x14ac:dyDescent="0.3"/>
    <row r="4275" ht="14" hidden="1" x14ac:dyDescent="0.3"/>
    <row r="4276" ht="14" hidden="1" x14ac:dyDescent="0.3"/>
    <row r="4277" ht="14" hidden="1" x14ac:dyDescent="0.3"/>
    <row r="4278" ht="14" hidden="1" x14ac:dyDescent="0.3"/>
    <row r="4279" ht="14" hidden="1" x14ac:dyDescent="0.3"/>
    <row r="4280" ht="14" hidden="1" x14ac:dyDescent="0.3"/>
    <row r="4281" ht="14" hidden="1" x14ac:dyDescent="0.3"/>
    <row r="4282" ht="14" hidden="1" x14ac:dyDescent="0.3"/>
    <row r="4283" ht="14" hidden="1" x14ac:dyDescent="0.3"/>
    <row r="4284" ht="14" hidden="1" x14ac:dyDescent="0.3"/>
    <row r="4285" ht="14" hidden="1" x14ac:dyDescent="0.3"/>
    <row r="4286" ht="14" hidden="1" x14ac:dyDescent="0.3"/>
    <row r="4287" ht="14" hidden="1" x14ac:dyDescent="0.3"/>
    <row r="4288" ht="14" hidden="1" x14ac:dyDescent="0.3"/>
    <row r="4289" ht="14" hidden="1" x14ac:dyDescent="0.3"/>
    <row r="4290" ht="14" hidden="1" x14ac:dyDescent="0.3"/>
    <row r="4291" ht="14" hidden="1" x14ac:dyDescent="0.3"/>
    <row r="4292" ht="14" hidden="1" x14ac:dyDescent="0.3"/>
    <row r="4293" ht="14" hidden="1" x14ac:dyDescent="0.3"/>
    <row r="4294" ht="14" hidden="1" x14ac:dyDescent="0.3"/>
    <row r="4295" ht="14" hidden="1" x14ac:dyDescent="0.3"/>
    <row r="4296" ht="14" hidden="1" x14ac:dyDescent="0.3"/>
    <row r="4297" ht="14" hidden="1" x14ac:dyDescent="0.3"/>
    <row r="4298" ht="14" hidden="1" x14ac:dyDescent="0.3"/>
    <row r="4299" ht="14" hidden="1" x14ac:dyDescent="0.3"/>
    <row r="4300" ht="14" hidden="1" x14ac:dyDescent="0.3"/>
    <row r="4301" ht="14" hidden="1" x14ac:dyDescent="0.3"/>
    <row r="4302" ht="14" hidden="1" x14ac:dyDescent="0.3"/>
    <row r="4303" ht="14" hidden="1" x14ac:dyDescent="0.3"/>
    <row r="4304" ht="14" hidden="1" x14ac:dyDescent="0.3"/>
    <row r="4305" ht="14" hidden="1" x14ac:dyDescent="0.3"/>
    <row r="4306" ht="14" hidden="1" x14ac:dyDescent="0.3"/>
    <row r="4307" ht="14" hidden="1" x14ac:dyDescent="0.3"/>
    <row r="4308" ht="14" hidden="1" x14ac:dyDescent="0.3"/>
    <row r="4309" ht="14" hidden="1" x14ac:dyDescent="0.3"/>
    <row r="4310" ht="14" hidden="1" x14ac:dyDescent="0.3"/>
    <row r="4311" ht="14" hidden="1" x14ac:dyDescent="0.3"/>
    <row r="4312" ht="14" hidden="1" x14ac:dyDescent="0.3"/>
    <row r="4313" ht="14" hidden="1" x14ac:dyDescent="0.3"/>
    <row r="4314" ht="14" hidden="1" x14ac:dyDescent="0.3"/>
    <row r="4315" ht="14" hidden="1" x14ac:dyDescent="0.3"/>
    <row r="4316" ht="14" hidden="1" x14ac:dyDescent="0.3"/>
    <row r="4317" ht="14" hidden="1" x14ac:dyDescent="0.3"/>
    <row r="4318" ht="14" hidden="1" x14ac:dyDescent="0.3"/>
    <row r="4319" ht="14" hidden="1" x14ac:dyDescent="0.3"/>
    <row r="4320" ht="14" hidden="1" x14ac:dyDescent="0.3"/>
    <row r="4321" ht="14" hidden="1" x14ac:dyDescent="0.3"/>
    <row r="4322" ht="14" hidden="1" x14ac:dyDescent="0.3"/>
    <row r="4323" ht="14" hidden="1" x14ac:dyDescent="0.3"/>
    <row r="4324" ht="14" hidden="1" x14ac:dyDescent="0.3"/>
    <row r="4325" ht="14" hidden="1" x14ac:dyDescent="0.3"/>
    <row r="4326" ht="14" hidden="1" x14ac:dyDescent="0.3"/>
    <row r="4327" ht="14" hidden="1" x14ac:dyDescent="0.3"/>
    <row r="4328" ht="14" hidden="1" x14ac:dyDescent="0.3"/>
    <row r="4329" ht="14" hidden="1" x14ac:dyDescent="0.3"/>
    <row r="4330" ht="14" hidden="1" x14ac:dyDescent="0.3"/>
    <row r="4331" ht="14" hidden="1" x14ac:dyDescent="0.3"/>
    <row r="4332" ht="14" hidden="1" x14ac:dyDescent="0.3"/>
    <row r="4333" ht="14" hidden="1" x14ac:dyDescent="0.3"/>
    <row r="4334" ht="14" hidden="1" x14ac:dyDescent="0.3"/>
    <row r="4335" ht="14" hidden="1" x14ac:dyDescent="0.3"/>
    <row r="4336" ht="14" hidden="1" x14ac:dyDescent="0.3"/>
    <row r="4337" ht="14" hidden="1" x14ac:dyDescent="0.3"/>
    <row r="4338" ht="14" hidden="1" x14ac:dyDescent="0.3"/>
    <row r="4339" ht="14" hidden="1" x14ac:dyDescent="0.3"/>
    <row r="4340" ht="14" hidden="1" x14ac:dyDescent="0.3"/>
    <row r="4341" ht="14" hidden="1" x14ac:dyDescent="0.3"/>
    <row r="4342" ht="14" hidden="1" x14ac:dyDescent="0.3"/>
    <row r="4343" ht="14" hidden="1" x14ac:dyDescent="0.3"/>
    <row r="4344" ht="14" hidden="1" x14ac:dyDescent="0.3"/>
    <row r="4345" ht="14" hidden="1" x14ac:dyDescent="0.3"/>
    <row r="4346" ht="14" hidden="1" x14ac:dyDescent="0.3"/>
    <row r="4347" ht="14" hidden="1" x14ac:dyDescent="0.3"/>
    <row r="4348" ht="14" hidden="1" x14ac:dyDescent="0.3"/>
    <row r="4349" ht="14" hidden="1" x14ac:dyDescent="0.3"/>
    <row r="4350" ht="14" hidden="1" x14ac:dyDescent="0.3"/>
    <row r="4351" ht="14" hidden="1" x14ac:dyDescent="0.3"/>
    <row r="4352" ht="14" hidden="1" x14ac:dyDescent="0.3"/>
    <row r="4353" ht="14" hidden="1" x14ac:dyDescent="0.3"/>
    <row r="4354" ht="14" hidden="1" x14ac:dyDescent="0.3"/>
    <row r="4355" ht="14" hidden="1" x14ac:dyDescent="0.3"/>
    <row r="4356" ht="14" hidden="1" x14ac:dyDescent="0.3"/>
    <row r="4357" ht="14" hidden="1" x14ac:dyDescent="0.3"/>
    <row r="4358" ht="14" hidden="1" x14ac:dyDescent="0.3"/>
    <row r="4359" ht="14" hidden="1" x14ac:dyDescent="0.3"/>
    <row r="4360" ht="14" hidden="1" x14ac:dyDescent="0.3"/>
    <row r="4361" ht="14" hidden="1" x14ac:dyDescent="0.3"/>
    <row r="4362" ht="14" hidden="1" x14ac:dyDescent="0.3"/>
    <row r="4363" ht="14" hidden="1" x14ac:dyDescent="0.3"/>
    <row r="4364" ht="14" hidden="1" x14ac:dyDescent="0.3"/>
    <row r="4365" ht="14" hidden="1" x14ac:dyDescent="0.3"/>
    <row r="4366" ht="14" hidden="1" x14ac:dyDescent="0.3"/>
    <row r="4367" ht="14" hidden="1" x14ac:dyDescent="0.3"/>
    <row r="4368" ht="14" hidden="1" x14ac:dyDescent="0.3"/>
    <row r="4369" ht="14" hidden="1" x14ac:dyDescent="0.3"/>
    <row r="4370" ht="14" hidden="1" x14ac:dyDescent="0.3"/>
    <row r="4371" ht="14" hidden="1" x14ac:dyDescent="0.3"/>
    <row r="4372" ht="14" hidden="1" x14ac:dyDescent="0.3"/>
    <row r="4373" ht="14" hidden="1" x14ac:dyDescent="0.3"/>
    <row r="4374" ht="14" hidden="1" x14ac:dyDescent="0.3"/>
    <row r="4375" ht="14" hidden="1" x14ac:dyDescent="0.3"/>
    <row r="4376" ht="14" hidden="1" x14ac:dyDescent="0.3"/>
    <row r="4377" ht="14" hidden="1" x14ac:dyDescent="0.3"/>
    <row r="4378" ht="14" hidden="1" x14ac:dyDescent="0.3"/>
    <row r="4379" ht="14" hidden="1" x14ac:dyDescent="0.3"/>
    <row r="4380" ht="14" hidden="1" x14ac:dyDescent="0.3"/>
    <row r="4381" ht="14" hidden="1" x14ac:dyDescent="0.3"/>
    <row r="4382" ht="14" hidden="1" x14ac:dyDescent="0.3"/>
    <row r="4383" ht="14" hidden="1" x14ac:dyDescent="0.3"/>
    <row r="4384" ht="14" hidden="1" x14ac:dyDescent="0.3"/>
    <row r="4385" ht="14" hidden="1" x14ac:dyDescent="0.3"/>
    <row r="4386" ht="14" hidden="1" x14ac:dyDescent="0.3"/>
    <row r="4387" ht="14" hidden="1" x14ac:dyDescent="0.3"/>
    <row r="4388" ht="14" hidden="1" x14ac:dyDescent="0.3"/>
    <row r="4389" ht="14" hidden="1" x14ac:dyDescent="0.3"/>
    <row r="4390" ht="14" hidden="1" x14ac:dyDescent="0.3"/>
    <row r="4391" ht="14" hidden="1" x14ac:dyDescent="0.3"/>
    <row r="4392" ht="14" hidden="1" x14ac:dyDescent="0.3"/>
    <row r="4393" ht="14" hidden="1" x14ac:dyDescent="0.3"/>
    <row r="4394" ht="14" hidden="1" x14ac:dyDescent="0.3"/>
    <row r="4395" ht="14" hidden="1" x14ac:dyDescent="0.3"/>
    <row r="4396" ht="14" hidden="1" x14ac:dyDescent="0.3"/>
    <row r="4397" ht="14" hidden="1" x14ac:dyDescent="0.3"/>
    <row r="4398" ht="14" hidden="1" x14ac:dyDescent="0.3"/>
    <row r="4399" ht="14" hidden="1" x14ac:dyDescent="0.3"/>
    <row r="4400" ht="14" hidden="1" x14ac:dyDescent="0.3"/>
    <row r="4401" ht="14" hidden="1" x14ac:dyDescent="0.3"/>
    <row r="4402" ht="14" hidden="1" x14ac:dyDescent="0.3"/>
    <row r="4403" ht="14" hidden="1" x14ac:dyDescent="0.3"/>
    <row r="4404" ht="14" hidden="1" x14ac:dyDescent="0.3"/>
    <row r="4405" ht="14" hidden="1" x14ac:dyDescent="0.3"/>
    <row r="4406" ht="14" hidden="1" x14ac:dyDescent="0.3"/>
    <row r="4407" ht="14" hidden="1" x14ac:dyDescent="0.3"/>
    <row r="4408" ht="14" hidden="1" x14ac:dyDescent="0.3"/>
    <row r="4409" ht="14" hidden="1" x14ac:dyDescent="0.3"/>
    <row r="4410" ht="14" hidden="1" x14ac:dyDescent="0.3"/>
    <row r="4411" ht="14" hidden="1" x14ac:dyDescent="0.3"/>
    <row r="4412" ht="14" hidden="1" x14ac:dyDescent="0.3"/>
    <row r="4413" ht="14" hidden="1" x14ac:dyDescent="0.3"/>
    <row r="4414" ht="14" hidden="1" x14ac:dyDescent="0.3"/>
    <row r="4415" ht="14" hidden="1" x14ac:dyDescent="0.3"/>
    <row r="4416" ht="14" hidden="1" x14ac:dyDescent="0.3"/>
    <row r="4417" ht="14" hidden="1" x14ac:dyDescent="0.3"/>
    <row r="4418" ht="14" hidden="1" x14ac:dyDescent="0.3"/>
    <row r="4419" ht="14" hidden="1" x14ac:dyDescent="0.3"/>
    <row r="4420" ht="14" hidden="1" x14ac:dyDescent="0.3"/>
    <row r="4421" ht="14" hidden="1" x14ac:dyDescent="0.3"/>
    <row r="4422" ht="14" hidden="1" x14ac:dyDescent="0.3"/>
    <row r="4423" ht="14" hidden="1" x14ac:dyDescent="0.3"/>
    <row r="4424" ht="14" hidden="1" x14ac:dyDescent="0.3"/>
    <row r="4425" ht="14" hidden="1" x14ac:dyDescent="0.3"/>
    <row r="4426" ht="14" hidden="1" x14ac:dyDescent="0.3"/>
    <row r="4427" ht="14" hidden="1" x14ac:dyDescent="0.3"/>
    <row r="4428" ht="14" hidden="1" x14ac:dyDescent="0.3"/>
    <row r="4429" ht="14" hidden="1" x14ac:dyDescent="0.3"/>
    <row r="4430" ht="14" hidden="1" x14ac:dyDescent="0.3"/>
    <row r="4431" ht="14" hidden="1" x14ac:dyDescent="0.3"/>
    <row r="4432" ht="14" hidden="1" x14ac:dyDescent="0.3"/>
    <row r="4433" ht="14" hidden="1" x14ac:dyDescent="0.3"/>
    <row r="4434" ht="14" hidden="1" x14ac:dyDescent="0.3"/>
    <row r="4435" ht="14" hidden="1" x14ac:dyDescent="0.3"/>
    <row r="4436" ht="14" hidden="1" x14ac:dyDescent="0.3"/>
    <row r="4437" ht="14" hidden="1" x14ac:dyDescent="0.3"/>
    <row r="4438" ht="14" hidden="1" x14ac:dyDescent="0.3"/>
    <row r="4439" ht="14" hidden="1" x14ac:dyDescent="0.3"/>
    <row r="4440" ht="14" hidden="1" x14ac:dyDescent="0.3"/>
    <row r="4441" ht="14" hidden="1" x14ac:dyDescent="0.3"/>
    <row r="4442" ht="14" hidden="1" x14ac:dyDescent="0.3"/>
    <row r="4443" ht="14" hidden="1" x14ac:dyDescent="0.3"/>
    <row r="4444" ht="14" hidden="1" x14ac:dyDescent="0.3"/>
    <row r="4445" ht="14" hidden="1" x14ac:dyDescent="0.3"/>
    <row r="4446" ht="14" hidden="1" x14ac:dyDescent="0.3"/>
    <row r="4447" ht="14" hidden="1" x14ac:dyDescent="0.3"/>
    <row r="4448" ht="14" hidden="1" x14ac:dyDescent="0.3"/>
    <row r="4449" ht="14" hidden="1" x14ac:dyDescent="0.3"/>
    <row r="4450" ht="14" hidden="1" x14ac:dyDescent="0.3"/>
    <row r="4451" ht="14" hidden="1" x14ac:dyDescent="0.3"/>
    <row r="4452" ht="14" hidden="1" x14ac:dyDescent="0.3"/>
    <row r="4453" ht="14" hidden="1" x14ac:dyDescent="0.3"/>
    <row r="4454" ht="14" hidden="1" x14ac:dyDescent="0.3"/>
    <row r="4455" ht="14" hidden="1" x14ac:dyDescent="0.3"/>
    <row r="4456" ht="14" hidden="1" x14ac:dyDescent="0.3"/>
    <row r="4457" ht="14" hidden="1" x14ac:dyDescent="0.3"/>
    <row r="4458" ht="14" hidden="1" x14ac:dyDescent="0.3"/>
    <row r="4459" ht="14" hidden="1" x14ac:dyDescent="0.3"/>
    <row r="4460" ht="14" hidden="1" x14ac:dyDescent="0.3"/>
    <row r="4461" ht="14" hidden="1" x14ac:dyDescent="0.3"/>
    <row r="4462" ht="14" hidden="1" x14ac:dyDescent="0.3"/>
    <row r="4463" ht="14" hidden="1" x14ac:dyDescent="0.3"/>
    <row r="4464" ht="14" hidden="1" x14ac:dyDescent="0.3"/>
    <row r="4465" ht="14" hidden="1" x14ac:dyDescent="0.3"/>
    <row r="4466" ht="14" hidden="1" x14ac:dyDescent="0.3"/>
    <row r="4467" ht="14" hidden="1" x14ac:dyDescent="0.3"/>
    <row r="4468" ht="14" hidden="1" x14ac:dyDescent="0.3"/>
    <row r="4469" ht="14" hidden="1" x14ac:dyDescent="0.3"/>
    <row r="4470" ht="14" hidden="1" x14ac:dyDescent="0.3"/>
    <row r="4471" ht="14" hidden="1" x14ac:dyDescent="0.3"/>
    <row r="4472" ht="14" hidden="1" x14ac:dyDescent="0.3"/>
    <row r="4473" ht="14" hidden="1" x14ac:dyDescent="0.3"/>
    <row r="4474" ht="14" hidden="1" x14ac:dyDescent="0.3"/>
    <row r="4475" ht="14" hidden="1" x14ac:dyDescent="0.3"/>
    <row r="4476" ht="14" hidden="1" x14ac:dyDescent="0.3"/>
    <row r="4477" ht="14" hidden="1" x14ac:dyDescent="0.3"/>
    <row r="4478" ht="14" hidden="1" x14ac:dyDescent="0.3"/>
    <row r="4479" ht="14" hidden="1" x14ac:dyDescent="0.3"/>
    <row r="4480" ht="14" hidden="1" x14ac:dyDescent="0.3"/>
    <row r="4481" ht="14" hidden="1" x14ac:dyDescent="0.3"/>
    <row r="4482" ht="14" hidden="1" x14ac:dyDescent="0.3"/>
    <row r="4483" ht="14" hidden="1" x14ac:dyDescent="0.3"/>
    <row r="4484" ht="14" hidden="1" x14ac:dyDescent="0.3"/>
    <row r="4485" ht="14" hidden="1" x14ac:dyDescent="0.3"/>
    <row r="4486" ht="14" hidden="1" x14ac:dyDescent="0.3"/>
    <row r="4487" ht="14" hidden="1" x14ac:dyDescent="0.3"/>
    <row r="4488" ht="14" hidden="1" x14ac:dyDescent="0.3"/>
    <row r="4489" ht="14" hidden="1" x14ac:dyDescent="0.3"/>
    <row r="4490" ht="14" hidden="1" x14ac:dyDescent="0.3"/>
    <row r="4491" ht="14" hidden="1" x14ac:dyDescent="0.3"/>
    <row r="4492" ht="14" hidden="1" x14ac:dyDescent="0.3"/>
    <row r="4493" ht="14" hidden="1" x14ac:dyDescent="0.3"/>
    <row r="4494" ht="14" hidden="1" x14ac:dyDescent="0.3"/>
    <row r="4495" ht="14" hidden="1" x14ac:dyDescent="0.3"/>
    <row r="4496" ht="14" hidden="1" x14ac:dyDescent="0.3"/>
    <row r="4497" ht="14" hidden="1" x14ac:dyDescent="0.3"/>
    <row r="4498" ht="14" hidden="1" x14ac:dyDescent="0.3"/>
    <row r="4499" ht="14" hidden="1" x14ac:dyDescent="0.3"/>
    <row r="4500" ht="14" hidden="1" x14ac:dyDescent="0.3"/>
    <row r="4501" ht="14" hidden="1" x14ac:dyDescent="0.3"/>
    <row r="4502" ht="14" hidden="1" x14ac:dyDescent="0.3"/>
    <row r="4503" ht="14" hidden="1" x14ac:dyDescent="0.3"/>
    <row r="4504" ht="14" hidden="1" x14ac:dyDescent="0.3"/>
    <row r="4505" ht="14" hidden="1" x14ac:dyDescent="0.3"/>
    <row r="4506" ht="14" hidden="1" x14ac:dyDescent="0.3"/>
    <row r="4507" ht="14" hidden="1" x14ac:dyDescent="0.3"/>
    <row r="4508" ht="14" hidden="1" x14ac:dyDescent="0.3"/>
    <row r="4509" ht="14" hidden="1" x14ac:dyDescent="0.3"/>
    <row r="4510" ht="14" hidden="1" x14ac:dyDescent="0.3"/>
    <row r="4511" ht="14" hidden="1" x14ac:dyDescent="0.3"/>
    <row r="4512" ht="14" hidden="1" x14ac:dyDescent="0.3"/>
    <row r="4513" ht="14" hidden="1" x14ac:dyDescent="0.3"/>
    <row r="4514" ht="14" hidden="1" x14ac:dyDescent="0.3"/>
    <row r="4515" ht="14" hidden="1" x14ac:dyDescent="0.3"/>
    <row r="4516" ht="14" hidden="1" x14ac:dyDescent="0.3"/>
    <row r="4517" ht="14" hidden="1" x14ac:dyDescent="0.3"/>
    <row r="4518" ht="14" hidden="1" x14ac:dyDescent="0.3"/>
    <row r="4519" ht="14" hidden="1" x14ac:dyDescent="0.3"/>
    <row r="4520" ht="14" hidden="1" x14ac:dyDescent="0.3"/>
    <row r="4521" ht="14" hidden="1" x14ac:dyDescent="0.3"/>
    <row r="4522" ht="14" hidden="1" x14ac:dyDescent="0.3"/>
    <row r="4523" ht="14" hidden="1" x14ac:dyDescent="0.3"/>
    <row r="4524" ht="14" hidden="1" x14ac:dyDescent="0.3"/>
    <row r="4525" ht="14" hidden="1" x14ac:dyDescent="0.3"/>
    <row r="4526" ht="14" hidden="1" x14ac:dyDescent="0.3"/>
    <row r="4527" ht="14" hidden="1" x14ac:dyDescent="0.3"/>
    <row r="4528" ht="14" hidden="1" x14ac:dyDescent="0.3"/>
    <row r="4529" ht="14" hidden="1" x14ac:dyDescent="0.3"/>
    <row r="4530" ht="14" hidden="1" x14ac:dyDescent="0.3"/>
    <row r="4531" ht="14" hidden="1" x14ac:dyDescent="0.3"/>
    <row r="4532" ht="14" hidden="1" x14ac:dyDescent="0.3"/>
    <row r="4533" ht="14" hidden="1" x14ac:dyDescent="0.3"/>
    <row r="4534" ht="14" hidden="1" x14ac:dyDescent="0.3"/>
    <row r="4535" ht="14" hidden="1" x14ac:dyDescent="0.3"/>
    <row r="4536" ht="14" hidden="1" x14ac:dyDescent="0.3"/>
    <row r="4537" ht="14" hidden="1" x14ac:dyDescent="0.3"/>
    <row r="4538" ht="14" hidden="1" x14ac:dyDescent="0.3"/>
    <row r="4539" ht="14" hidden="1" x14ac:dyDescent="0.3"/>
    <row r="4540" ht="14" hidden="1" x14ac:dyDescent="0.3"/>
    <row r="4541" ht="14" hidden="1" x14ac:dyDescent="0.3"/>
    <row r="4542" ht="14" hidden="1" x14ac:dyDescent="0.3"/>
    <row r="4543" ht="14" hidden="1" x14ac:dyDescent="0.3"/>
    <row r="4544" ht="14" hidden="1" x14ac:dyDescent="0.3"/>
    <row r="4545" ht="14" hidden="1" x14ac:dyDescent="0.3"/>
    <row r="4546" ht="14" hidden="1" x14ac:dyDescent="0.3"/>
    <row r="4547" ht="14" hidden="1" x14ac:dyDescent="0.3"/>
    <row r="4548" ht="14" hidden="1" x14ac:dyDescent="0.3"/>
    <row r="4549" ht="14" hidden="1" x14ac:dyDescent="0.3"/>
    <row r="4550" ht="14" hidden="1" x14ac:dyDescent="0.3"/>
    <row r="4551" ht="14" hidden="1" x14ac:dyDescent="0.3"/>
    <row r="4552" ht="14" hidden="1" x14ac:dyDescent="0.3"/>
    <row r="4553" ht="14" hidden="1" x14ac:dyDescent="0.3"/>
    <row r="4554" ht="14" hidden="1" x14ac:dyDescent="0.3"/>
    <row r="4555" ht="14" hidden="1" x14ac:dyDescent="0.3"/>
    <row r="4556" ht="14" hidden="1" x14ac:dyDescent="0.3"/>
    <row r="4557" ht="14" hidden="1" x14ac:dyDescent="0.3"/>
    <row r="4558" ht="14" hidden="1" x14ac:dyDescent="0.3"/>
    <row r="4559" ht="14" hidden="1" x14ac:dyDescent="0.3"/>
    <row r="4560" ht="14" hidden="1" x14ac:dyDescent="0.3"/>
    <row r="4561" ht="14" hidden="1" x14ac:dyDescent="0.3"/>
    <row r="4562" ht="14" hidden="1" x14ac:dyDescent="0.3"/>
    <row r="4563" ht="14" hidden="1" x14ac:dyDescent="0.3"/>
    <row r="4564" ht="14" hidden="1" x14ac:dyDescent="0.3"/>
    <row r="4565" ht="14" hidden="1" x14ac:dyDescent="0.3"/>
    <row r="4566" ht="14" hidden="1" x14ac:dyDescent="0.3"/>
    <row r="4567" ht="14" hidden="1" x14ac:dyDescent="0.3"/>
    <row r="4568" ht="14" hidden="1" x14ac:dyDescent="0.3"/>
    <row r="4569" ht="14" hidden="1" x14ac:dyDescent="0.3"/>
    <row r="4570" ht="14" hidden="1" x14ac:dyDescent="0.3"/>
    <row r="4571" ht="14" hidden="1" x14ac:dyDescent="0.3"/>
    <row r="4572" ht="14" hidden="1" x14ac:dyDescent="0.3"/>
    <row r="4573" ht="14" hidden="1" x14ac:dyDescent="0.3"/>
    <row r="4574" ht="14" hidden="1" x14ac:dyDescent="0.3"/>
    <row r="4575" ht="14" hidden="1" x14ac:dyDescent="0.3"/>
    <row r="4576" ht="14" hidden="1" x14ac:dyDescent="0.3"/>
    <row r="4577" ht="14" hidden="1" x14ac:dyDescent="0.3"/>
    <row r="4578" ht="14" hidden="1" x14ac:dyDescent="0.3"/>
    <row r="4579" ht="14" hidden="1" x14ac:dyDescent="0.3"/>
    <row r="4580" ht="14" hidden="1" x14ac:dyDescent="0.3"/>
    <row r="4581" ht="14" hidden="1" x14ac:dyDescent="0.3"/>
    <row r="4582" ht="14" hidden="1" x14ac:dyDescent="0.3"/>
    <row r="4583" ht="14" hidden="1" x14ac:dyDescent="0.3"/>
    <row r="4584" ht="14" hidden="1" x14ac:dyDescent="0.3"/>
    <row r="4585" ht="14" hidden="1" x14ac:dyDescent="0.3"/>
    <row r="4586" ht="14" hidden="1" x14ac:dyDescent="0.3"/>
    <row r="4587" ht="14" hidden="1" x14ac:dyDescent="0.3"/>
    <row r="4588" ht="14" hidden="1" x14ac:dyDescent="0.3"/>
    <row r="4589" ht="14" hidden="1" x14ac:dyDescent="0.3"/>
    <row r="4590" ht="14" hidden="1" x14ac:dyDescent="0.3"/>
    <row r="4591" ht="14" hidden="1" x14ac:dyDescent="0.3"/>
    <row r="4592" ht="14" hidden="1" x14ac:dyDescent="0.3"/>
    <row r="4593" ht="14" hidden="1" x14ac:dyDescent="0.3"/>
    <row r="4594" ht="14" hidden="1" x14ac:dyDescent="0.3"/>
    <row r="4595" ht="14" hidden="1" x14ac:dyDescent="0.3"/>
    <row r="4596" ht="14" hidden="1" x14ac:dyDescent="0.3"/>
    <row r="4597" ht="14" hidden="1" x14ac:dyDescent="0.3"/>
    <row r="4598" ht="14" hidden="1" x14ac:dyDescent="0.3"/>
    <row r="4599" ht="14" hidden="1" x14ac:dyDescent="0.3"/>
    <row r="4600" ht="14" hidden="1" x14ac:dyDescent="0.3"/>
    <row r="4601" ht="14" hidden="1" x14ac:dyDescent="0.3"/>
    <row r="4602" ht="14" hidden="1" x14ac:dyDescent="0.3"/>
    <row r="4603" ht="14" hidden="1" x14ac:dyDescent="0.3"/>
    <row r="4604" ht="14" hidden="1" x14ac:dyDescent="0.3"/>
    <row r="4605" ht="14" hidden="1" x14ac:dyDescent="0.3"/>
    <row r="4606" ht="14" hidden="1" x14ac:dyDescent="0.3"/>
    <row r="4607" ht="14" hidden="1" x14ac:dyDescent="0.3"/>
    <row r="4608" ht="14" hidden="1" x14ac:dyDescent="0.3"/>
    <row r="4609" ht="14" hidden="1" x14ac:dyDescent="0.3"/>
    <row r="4610" ht="14" hidden="1" x14ac:dyDescent="0.3"/>
    <row r="4611" ht="14" hidden="1" x14ac:dyDescent="0.3"/>
    <row r="4612" ht="14" hidden="1" x14ac:dyDescent="0.3"/>
    <row r="4613" ht="14" hidden="1" x14ac:dyDescent="0.3"/>
    <row r="4614" ht="14" hidden="1" x14ac:dyDescent="0.3"/>
    <row r="4615" ht="14" hidden="1" x14ac:dyDescent="0.3"/>
    <row r="4616" ht="14" hidden="1" x14ac:dyDescent="0.3"/>
    <row r="4617" ht="14" hidden="1" x14ac:dyDescent="0.3"/>
    <row r="4618" ht="14" hidden="1" x14ac:dyDescent="0.3"/>
    <row r="4619" ht="14" hidden="1" x14ac:dyDescent="0.3"/>
    <row r="4620" ht="14" hidden="1" x14ac:dyDescent="0.3"/>
    <row r="4621" ht="14" hidden="1" x14ac:dyDescent="0.3"/>
    <row r="4622" ht="14" hidden="1" x14ac:dyDescent="0.3"/>
    <row r="4623" ht="14" hidden="1" x14ac:dyDescent="0.3"/>
    <row r="4624" ht="14" hidden="1" x14ac:dyDescent="0.3"/>
    <row r="4625" ht="14" hidden="1" x14ac:dyDescent="0.3"/>
    <row r="4626" ht="14" hidden="1" x14ac:dyDescent="0.3"/>
    <row r="4627" ht="14" hidden="1" x14ac:dyDescent="0.3"/>
    <row r="4628" ht="14" hidden="1" x14ac:dyDescent="0.3"/>
    <row r="4629" ht="14" hidden="1" x14ac:dyDescent="0.3"/>
    <row r="4630" ht="14" hidden="1" x14ac:dyDescent="0.3"/>
    <row r="4631" ht="14" hidden="1" x14ac:dyDescent="0.3"/>
    <row r="4632" ht="14" hidden="1" x14ac:dyDescent="0.3"/>
    <row r="4633" ht="14" hidden="1" x14ac:dyDescent="0.3"/>
    <row r="4634" ht="14" hidden="1" x14ac:dyDescent="0.3"/>
    <row r="4635" ht="14" hidden="1" x14ac:dyDescent="0.3"/>
    <row r="4636" ht="14" hidden="1" x14ac:dyDescent="0.3"/>
    <row r="4637" ht="14" hidden="1" x14ac:dyDescent="0.3"/>
    <row r="4638" ht="14" hidden="1" x14ac:dyDescent="0.3"/>
    <row r="4639" ht="14" hidden="1" x14ac:dyDescent="0.3"/>
    <row r="4640" ht="14" hidden="1" x14ac:dyDescent="0.3"/>
    <row r="4641" ht="14" hidden="1" x14ac:dyDescent="0.3"/>
    <row r="4642" ht="14" hidden="1" x14ac:dyDescent="0.3"/>
    <row r="4643" ht="14" hidden="1" x14ac:dyDescent="0.3"/>
    <row r="4644" ht="14" hidden="1" x14ac:dyDescent="0.3"/>
    <row r="4645" ht="14" hidden="1" x14ac:dyDescent="0.3"/>
    <row r="4646" ht="14" hidden="1" x14ac:dyDescent="0.3"/>
    <row r="4647" ht="14" hidden="1" x14ac:dyDescent="0.3"/>
    <row r="4648" ht="14" hidden="1" x14ac:dyDescent="0.3"/>
    <row r="4649" ht="14" hidden="1" x14ac:dyDescent="0.3"/>
    <row r="4650" ht="14" hidden="1" x14ac:dyDescent="0.3"/>
    <row r="4651" ht="14" hidden="1" x14ac:dyDescent="0.3"/>
    <row r="4652" ht="14" hidden="1" x14ac:dyDescent="0.3"/>
    <row r="4653" ht="14" hidden="1" x14ac:dyDescent="0.3"/>
    <row r="4654" ht="14" hidden="1" x14ac:dyDescent="0.3"/>
    <row r="4655" ht="14" hidden="1" x14ac:dyDescent="0.3"/>
    <row r="4656" ht="14" hidden="1" x14ac:dyDescent="0.3"/>
    <row r="4657" ht="14" hidden="1" x14ac:dyDescent="0.3"/>
    <row r="4658" ht="14" hidden="1" x14ac:dyDescent="0.3"/>
    <row r="4659" ht="14" hidden="1" x14ac:dyDescent="0.3"/>
    <row r="4660" ht="14" hidden="1" x14ac:dyDescent="0.3"/>
    <row r="4661" ht="14" hidden="1" x14ac:dyDescent="0.3"/>
    <row r="4662" ht="14" hidden="1" x14ac:dyDescent="0.3"/>
    <row r="4663" ht="14" hidden="1" x14ac:dyDescent="0.3"/>
    <row r="4664" ht="14" hidden="1" x14ac:dyDescent="0.3"/>
    <row r="4665" ht="14" hidden="1" x14ac:dyDescent="0.3"/>
    <row r="4666" ht="14" hidden="1" x14ac:dyDescent="0.3"/>
    <row r="4667" ht="14" hidden="1" x14ac:dyDescent="0.3"/>
    <row r="4668" ht="14" hidden="1" x14ac:dyDescent="0.3"/>
    <row r="4669" ht="14" hidden="1" x14ac:dyDescent="0.3"/>
    <row r="4670" ht="14" hidden="1" x14ac:dyDescent="0.3"/>
    <row r="4671" ht="14" hidden="1" x14ac:dyDescent="0.3"/>
    <row r="4672" ht="14" hidden="1" x14ac:dyDescent="0.3"/>
    <row r="4673" ht="14" hidden="1" x14ac:dyDescent="0.3"/>
    <row r="4674" ht="14" hidden="1" x14ac:dyDescent="0.3"/>
    <row r="4675" ht="14" hidden="1" x14ac:dyDescent="0.3"/>
    <row r="4676" ht="14" hidden="1" x14ac:dyDescent="0.3"/>
    <row r="4677" ht="14" hidden="1" x14ac:dyDescent="0.3"/>
    <row r="4678" ht="14" hidden="1" x14ac:dyDescent="0.3"/>
    <row r="4679" ht="14" hidden="1" x14ac:dyDescent="0.3"/>
    <row r="4680" ht="14" hidden="1" x14ac:dyDescent="0.3"/>
    <row r="4681" ht="14" hidden="1" x14ac:dyDescent="0.3"/>
    <row r="4682" ht="14" hidden="1" x14ac:dyDescent="0.3"/>
    <row r="4683" ht="14" hidden="1" x14ac:dyDescent="0.3"/>
    <row r="4684" ht="14" hidden="1" x14ac:dyDescent="0.3"/>
    <row r="4685" ht="14" hidden="1" x14ac:dyDescent="0.3"/>
    <row r="4686" ht="14" hidden="1" x14ac:dyDescent="0.3"/>
    <row r="4687" ht="14" hidden="1" x14ac:dyDescent="0.3"/>
    <row r="4688" ht="14" hidden="1" x14ac:dyDescent="0.3"/>
    <row r="4689" ht="14" hidden="1" x14ac:dyDescent="0.3"/>
    <row r="4690" ht="14" hidden="1" x14ac:dyDescent="0.3"/>
    <row r="4691" ht="14" hidden="1" x14ac:dyDescent="0.3"/>
    <row r="4692" ht="14" hidden="1" x14ac:dyDescent="0.3"/>
    <row r="4693" ht="14" hidden="1" x14ac:dyDescent="0.3"/>
    <row r="4694" ht="14" hidden="1" x14ac:dyDescent="0.3"/>
    <row r="4695" ht="14" hidden="1" x14ac:dyDescent="0.3"/>
    <row r="4696" ht="14" hidden="1" x14ac:dyDescent="0.3"/>
    <row r="4697" ht="14" hidden="1" x14ac:dyDescent="0.3"/>
    <row r="4698" ht="14" hidden="1" x14ac:dyDescent="0.3"/>
    <row r="4699" ht="14" hidden="1" x14ac:dyDescent="0.3"/>
    <row r="4700" ht="14" hidden="1" x14ac:dyDescent="0.3"/>
    <row r="4701" ht="14" hidden="1" x14ac:dyDescent="0.3"/>
    <row r="4702" ht="14" hidden="1" x14ac:dyDescent="0.3"/>
    <row r="4703" ht="14" hidden="1" x14ac:dyDescent="0.3"/>
    <row r="4704" ht="14" hidden="1" x14ac:dyDescent="0.3"/>
    <row r="4705" ht="14" hidden="1" x14ac:dyDescent="0.3"/>
    <row r="4706" ht="14" hidden="1" x14ac:dyDescent="0.3"/>
    <row r="4707" ht="14" hidden="1" x14ac:dyDescent="0.3"/>
    <row r="4708" ht="14" hidden="1" x14ac:dyDescent="0.3"/>
    <row r="4709" ht="14" hidden="1" x14ac:dyDescent="0.3"/>
    <row r="4710" ht="14" hidden="1" x14ac:dyDescent="0.3"/>
    <row r="4711" ht="14" hidden="1" x14ac:dyDescent="0.3"/>
    <row r="4712" ht="14" hidden="1" x14ac:dyDescent="0.3"/>
    <row r="4713" ht="14" hidden="1" x14ac:dyDescent="0.3"/>
    <row r="4714" ht="14" hidden="1" x14ac:dyDescent="0.3"/>
    <row r="4715" ht="14" hidden="1" x14ac:dyDescent="0.3"/>
    <row r="4716" ht="14" hidden="1" x14ac:dyDescent="0.3"/>
    <row r="4717" ht="14" hidden="1" x14ac:dyDescent="0.3"/>
    <row r="4718" ht="14" hidden="1" x14ac:dyDescent="0.3"/>
    <row r="4719" ht="14" hidden="1" x14ac:dyDescent="0.3"/>
    <row r="4720" ht="14" hidden="1" x14ac:dyDescent="0.3"/>
    <row r="4721" ht="14" hidden="1" x14ac:dyDescent="0.3"/>
    <row r="4722" ht="14" hidden="1" x14ac:dyDescent="0.3"/>
    <row r="4723" ht="14" hidden="1" x14ac:dyDescent="0.3"/>
    <row r="4724" ht="14" hidden="1" x14ac:dyDescent="0.3"/>
    <row r="4725" ht="14" hidden="1" x14ac:dyDescent="0.3"/>
    <row r="4726" ht="14" hidden="1" x14ac:dyDescent="0.3"/>
    <row r="4727" ht="14" hidden="1" x14ac:dyDescent="0.3"/>
    <row r="4728" ht="14" hidden="1" x14ac:dyDescent="0.3"/>
    <row r="4729" ht="14" hidden="1" x14ac:dyDescent="0.3"/>
    <row r="4730" ht="14" hidden="1" x14ac:dyDescent="0.3"/>
    <row r="4731" ht="14" hidden="1" x14ac:dyDescent="0.3"/>
    <row r="4732" ht="14" hidden="1" x14ac:dyDescent="0.3"/>
    <row r="4733" ht="14" hidden="1" x14ac:dyDescent="0.3"/>
    <row r="4734" ht="14" hidden="1" x14ac:dyDescent="0.3"/>
    <row r="4735" ht="14" hidden="1" x14ac:dyDescent="0.3"/>
    <row r="4736" ht="14" hidden="1" x14ac:dyDescent="0.3"/>
    <row r="4737" ht="14" hidden="1" x14ac:dyDescent="0.3"/>
    <row r="4738" ht="14" hidden="1" x14ac:dyDescent="0.3"/>
    <row r="4739" ht="14" hidden="1" x14ac:dyDescent="0.3"/>
    <row r="4740" ht="14" hidden="1" x14ac:dyDescent="0.3"/>
    <row r="4741" ht="14" hidden="1" x14ac:dyDescent="0.3"/>
    <row r="4742" ht="14" hidden="1" x14ac:dyDescent="0.3"/>
    <row r="4743" ht="14" hidden="1" x14ac:dyDescent="0.3"/>
    <row r="4744" ht="14" hidden="1" x14ac:dyDescent="0.3"/>
    <row r="4745" ht="14" hidden="1" x14ac:dyDescent="0.3"/>
    <row r="4746" ht="14" hidden="1" x14ac:dyDescent="0.3"/>
    <row r="4747" ht="14" hidden="1" x14ac:dyDescent="0.3"/>
    <row r="4748" ht="14" hidden="1" x14ac:dyDescent="0.3"/>
    <row r="4749" ht="14" hidden="1" x14ac:dyDescent="0.3"/>
    <row r="4750" ht="14" hidden="1" x14ac:dyDescent="0.3"/>
    <row r="4751" ht="14" hidden="1" x14ac:dyDescent="0.3"/>
    <row r="4752" ht="14" hidden="1" x14ac:dyDescent="0.3"/>
    <row r="4753" ht="14" hidden="1" x14ac:dyDescent="0.3"/>
    <row r="4754" ht="14" hidden="1" x14ac:dyDescent="0.3"/>
    <row r="4755" ht="14" hidden="1" x14ac:dyDescent="0.3"/>
    <row r="4756" ht="14" hidden="1" x14ac:dyDescent="0.3"/>
    <row r="4757" ht="14" hidden="1" x14ac:dyDescent="0.3"/>
    <row r="4758" ht="14" hidden="1" x14ac:dyDescent="0.3"/>
    <row r="4759" ht="14" hidden="1" x14ac:dyDescent="0.3"/>
    <row r="4760" ht="14" hidden="1" x14ac:dyDescent="0.3"/>
    <row r="4761" ht="14" hidden="1" x14ac:dyDescent="0.3"/>
    <row r="4762" ht="14" hidden="1" x14ac:dyDescent="0.3"/>
    <row r="4763" ht="14" hidden="1" x14ac:dyDescent="0.3"/>
    <row r="4764" ht="14" hidden="1" x14ac:dyDescent="0.3"/>
    <row r="4765" ht="14" hidden="1" x14ac:dyDescent="0.3"/>
    <row r="4766" ht="14" hidden="1" x14ac:dyDescent="0.3"/>
    <row r="4767" ht="14" hidden="1" x14ac:dyDescent="0.3"/>
    <row r="4768" ht="14" hidden="1" x14ac:dyDescent="0.3"/>
    <row r="4769" ht="14" hidden="1" x14ac:dyDescent="0.3"/>
    <row r="4770" ht="14" hidden="1" x14ac:dyDescent="0.3"/>
    <row r="4771" ht="14" hidden="1" x14ac:dyDescent="0.3"/>
    <row r="4772" ht="14" hidden="1" x14ac:dyDescent="0.3"/>
    <row r="4773" ht="14" hidden="1" x14ac:dyDescent="0.3"/>
    <row r="4774" ht="14" hidden="1" x14ac:dyDescent="0.3"/>
    <row r="4775" ht="14" hidden="1" x14ac:dyDescent="0.3"/>
    <row r="4776" ht="14" hidden="1" x14ac:dyDescent="0.3"/>
    <row r="4777" ht="14" hidden="1" x14ac:dyDescent="0.3"/>
    <row r="4778" ht="14" hidden="1" x14ac:dyDescent="0.3"/>
    <row r="4779" ht="14" hidden="1" x14ac:dyDescent="0.3"/>
    <row r="4780" ht="14" hidden="1" x14ac:dyDescent="0.3"/>
    <row r="4781" ht="14" hidden="1" x14ac:dyDescent="0.3"/>
    <row r="4782" ht="14" hidden="1" x14ac:dyDescent="0.3"/>
    <row r="4783" ht="14" hidden="1" x14ac:dyDescent="0.3"/>
    <row r="4784" ht="14" hidden="1" x14ac:dyDescent="0.3"/>
    <row r="4785" ht="14" hidden="1" x14ac:dyDescent="0.3"/>
    <row r="4786" ht="14" hidden="1" x14ac:dyDescent="0.3"/>
    <row r="4787" ht="14" hidden="1" x14ac:dyDescent="0.3"/>
    <row r="4788" ht="14" hidden="1" x14ac:dyDescent="0.3"/>
    <row r="4789" ht="14" hidden="1" x14ac:dyDescent="0.3"/>
    <row r="4790" ht="14" hidden="1" x14ac:dyDescent="0.3"/>
    <row r="4791" ht="14" hidden="1" x14ac:dyDescent="0.3"/>
    <row r="4792" ht="14" hidden="1" x14ac:dyDescent="0.3"/>
    <row r="4793" ht="14" hidden="1" x14ac:dyDescent="0.3"/>
    <row r="4794" ht="14" hidden="1" x14ac:dyDescent="0.3"/>
    <row r="4795" ht="14" hidden="1" x14ac:dyDescent="0.3"/>
    <row r="4796" ht="14" hidden="1" x14ac:dyDescent="0.3"/>
    <row r="4797" ht="14" hidden="1" x14ac:dyDescent="0.3"/>
    <row r="4798" ht="14" hidden="1" x14ac:dyDescent="0.3"/>
    <row r="4799" ht="14" hidden="1" x14ac:dyDescent="0.3"/>
    <row r="4800" ht="14" hidden="1" x14ac:dyDescent="0.3"/>
    <row r="4801" ht="14" hidden="1" x14ac:dyDescent="0.3"/>
    <row r="4802" ht="14" hidden="1" x14ac:dyDescent="0.3"/>
    <row r="4803" ht="14" hidden="1" x14ac:dyDescent="0.3"/>
    <row r="4804" ht="14" hidden="1" x14ac:dyDescent="0.3"/>
    <row r="4805" ht="14" hidden="1" x14ac:dyDescent="0.3"/>
    <row r="4806" ht="14" hidden="1" x14ac:dyDescent="0.3"/>
    <row r="4807" ht="14" hidden="1" x14ac:dyDescent="0.3"/>
    <row r="4808" ht="14" hidden="1" x14ac:dyDescent="0.3"/>
    <row r="4809" ht="14" hidden="1" x14ac:dyDescent="0.3"/>
    <row r="4810" ht="14" hidden="1" x14ac:dyDescent="0.3"/>
    <row r="4811" ht="14" hidden="1" x14ac:dyDescent="0.3"/>
    <row r="4812" ht="14" hidden="1" x14ac:dyDescent="0.3"/>
    <row r="4813" ht="14" hidden="1" x14ac:dyDescent="0.3"/>
    <row r="4814" ht="14" hidden="1" x14ac:dyDescent="0.3"/>
    <row r="4815" ht="14" hidden="1" x14ac:dyDescent="0.3"/>
    <row r="4816" ht="14" hidden="1" x14ac:dyDescent="0.3"/>
    <row r="4817" ht="14" hidden="1" x14ac:dyDescent="0.3"/>
    <row r="4818" ht="14" hidden="1" x14ac:dyDescent="0.3"/>
    <row r="4819" ht="14" hidden="1" x14ac:dyDescent="0.3"/>
    <row r="4820" ht="14" hidden="1" x14ac:dyDescent="0.3"/>
    <row r="4821" ht="14" hidden="1" x14ac:dyDescent="0.3"/>
    <row r="4822" ht="14" hidden="1" x14ac:dyDescent="0.3"/>
    <row r="4823" ht="14" hidden="1" x14ac:dyDescent="0.3"/>
    <row r="4824" ht="14" hidden="1" x14ac:dyDescent="0.3"/>
    <row r="4825" ht="14" hidden="1" x14ac:dyDescent="0.3"/>
    <row r="4826" ht="14" hidden="1" x14ac:dyDescent="0.3"/>
    <row r="4827" ht="14" hidden="1" x14ac:dyDescent="0.3"/>
    <row r="4828" ht="14" hidden="1" x14ac:dyDescent="0.3"/>
    <row r="4829" ht="14" hidden="1" x14ac:dyDescent="0.3"/>
    <row r="4830" ht="14" hidden="1" x14ac:dyDescent="0.3"/>
    <row r="4831" ht="14" hidden="1" x14ac:dyDescent="0.3"/>
    <row r="4832" ht="14" hidden="1" x14ac:dyDescent="0.3"/>
    <row r="4833" ht="14" hidden="1" x14ac:dyDescent="0.3"/>
    <row r="4834" ht="14" hidden="1" x14ac:dyDescent="0.3"/>
    <row r="4835" ht="14" hidden="1" x14ac:dyDescent="0.3"/>
    <row r="4836" ht="14" hidden="1" x14ac:dyDescent="0.3"/>
    <row r="4837" ht="14" hidden="1" x14ac:dyDescent="0.3"/>
    <row r="4838" ht="14" hidden="1" x14ac:dyDescent="0.3"/>
    <row r="4839" ht="14" hidden="1" x14ac:dyDescent="0.3"/>
    <row r="4840" ht="14" hidden="1" x14ac:dyDescent="0.3"/>
    <row r="4841" ht="14" hidden="1" x14ac:dyDescent="0.3"/>
    <row r="4842" ht="14" hidden="1" x14ac:dyDescent="0.3"/>
    <row r="4843" ht="14" hidden="1" x14ac:dyDescent="0.3"/>
    <row r="4844" ht="14" hidden="1" x14ac:dyDescent="0.3"/>
    <row r="4845" ht="14" hidden="1" x14ac:dyDescent="0.3"/>
    <row r="4846" ht="14" hidden="1" x14ac:dyDescent="0.3"/>
    <row r="4847" ht="14" hidden="1" x14ac:dyDescent="0.3"/>
    <row r="4848" ht="14" hidden="1" x14ac:dyDescent="0.3"/>
    <row r="4849" ht="14" hidden="1" x14ac:dyDescent="0.3"/>
    <row r="4850" ht="14" hidden="1" x14ac:dyDescent="0.3"/>
    <row r="4851" ht="14" hidden="1" x14ac:dyDescent="0.3"/>
    <row r="4852" ht="14" hidden="1" x14ac:dyDescent="0.3"/>
    <row r="4853" ht="14" hidden="1" x14ac:dyDescent="0.3"/>
    <row r="4854" ht="14" hidden="1" x14ac:dyDescent="0.3"/>
    <row r="4855" ht="14" hidden="1" x14ac:dyDescent="0.3"/>
    <row r="4856" ht="14" hidden="1" x14ac:dyDescent="0.3"/>
    <row r="4857" ht="14" hidden="1" x14ac:dyDescent="0.3"/>
    <row r="4858" ht="14" hidden="1" x14ac:dyDescent="0.3"/>
    <row r="4859" ht="14" hidden="1" x14ac:dyDescent="0.3"/>
    <row r="4860" ht="14" hidden="1" x14ac:dyDescent="0.3"/>
    <row r="4861" ht="14" hidden="1" x14ac:dyDescent="0.3"/>
    <row r="4862" ht="14" hidden="1" x14ac:dyDescent="0.3"/>
    <row r="4863" ht="14" hidden="1" x14ac:dyDescent="0.3"/>
    <row r="4864" ht="14" hidden="1" x14ac:dyDescent="0.3"/>
    <row r="4865" ht="14" hidden="1" x14ac:dyDescent="0.3"/>
    <row r="4866" ht="14" hidden="1" x14ac:dyDescent="0.3"/>
    <row r="4867" ht="14" hidden="1" x14ac:dyDescent="0.3"/>
    <row r="4868" ht="14" hidden="1" x14ac:dyDescent="0.3"/>
    <row r="4869" ht="14" hidden="1" x14ac:dyDescent="0.3"/>
    <row r="4870" ht="14" hidden="1" x14ac:dyDescent="0.3"/>
    <row r="4871" ht="14" hidden="1" x14ac:dyDescent="0.3"/>
    <row r="4872" ht="14" hidden="1" x14ac:dyDescent="0.3"/>
    <row r="4873" ht="14" hidden="1" x14ac:dyDescent="0.3"/>
    <row r="4874" ht="14" hidden="1" x14ac:dyDescent="0.3"/>
    <row r="4875" ht="14" hidden="1" x14ac:dyDescent="0.3"/>
    <row r="4876" ht="14" hidden="1" x14ac:dyDescent="0.3"/>
    <row r="4877" ht="14" hidden="1" x14ac:dyDescent="0.3"/>
    <row r="4878" ht="14" hidden="1" x14ac:dyDescent="0.3"/>
    <row r="4879" ht="14" hidden="1" x14ac:dyDescent="0.3"/>
    <row r="4880" ht="14" hidden="1" x14ac:dyDescent="0.3"/>
    <row r="4881" ht="14" hidden="1" x14ac:dyDescent="0.3"/>
    <row r="4882" ht="14" hidden="1" x14ac:dyDescent="0.3"/>
    <row r="4883" ht="14" hidden="1" x14ac:dyDescent="0.3"/>
    <row r="4884" ht="14" hidden="1" x14ac:dyDescent="0.3"/>
    <row r="4885" ht="14" hidden="1" x14ac:dyDescent="0.3"/>
    <row r="4886" ht="14" hidden="1" x14ac:dyDescent="0.3"/>
    <row r="4887" ht="14" hidden="1" x14ac:dyDescent="0.3"/>
    <row r="4888" ht="14" hidden="1" x14ac:dyDescent="0.3"/>
    <row r="4889" ht="14" hidden="1" x14ac:dyDescent="0.3"/>
    <row r="4890" ht="14" hidden="1" x14ac:dyDescent="0.3"/>
    <row r="4891" ht="14" hidden="1" x14ac:dyDescent="0.3"/>
    <row r="4892" ht="14" hidden="1" x14ac:dyDescent="0.3"/>
    <row r="4893" ht="14" hidden="1" x14ac:dyDescent="0.3"/>
    <row r="4894" ht="14" hidden="1" x14ac:dyDescent="0.3"/>
    <row r="4895" ht="14" hidden="1" x14ac:dyDescent="0.3"/>
    <row r="4896" ht="14" hidden="1" x14ac:dyDescent="0.3"/>
    <row r="4897" ht="14" hidden="1" x14ac:dyDescent="0.3"/>
    <row r="4898" ht="14" hidden="1" x14ac:dyDescent="0.3"/>
    <row r="4899" ht="14" hidden="1" x14ac:dyDescent="0.3"/>
    <row r="4900" ht="14" hidden="1" x14ac:dyDescent="0.3"/>
    <row r="4901" ht="14" hidden="1" x14ac:dyDescent="0.3"/>
    <row r="4902" ht="14" hidden="1" x14ac:dyDescent="0.3"/>
    <row r="4903" ht="14" hidden="1" x14ac:dyDescent="0.3"/>
    <row r="4904" ht="14" hidden="1" x14ac:dyDescent="0.3"/>
    <row r="4905" ht="14" hidden="1" x14ac:dyDescent="0.3"/>
    <row r="4906" ht="14" hidden="1" x14ac:dyDescent="0.3"/>
    <row r="4907" ht="14" hidden="1" x14ac:dyDescent="0.3"/>
    <row r="4908" ht="14" hidden="1" x14ac:dyDescent="0.3"/>
    <row r="4909" ht="14" hidden="1" x14ac:dyDescent="0.3"/>
    <row r="4910" ht="14" hidden="1" x14ac:dyDescent="0.3"/>
    <row r="4911" ht="14" hidden="1" x14ac:dyDescent="0.3"/>
    <row r="4912" ht="14" hidden="1" x14ac:dyDescent="0.3"/>
    <row r="4913" ht="14" hidden="1" x14ac:dyDescent="0.3"/>
    <row r="4914" ht="14" hidden="1" x14ac:dyDescent="0.3"/>
    <row r="4915" ht="14" hidden="1" x14ac:dyDescent="0.3"/>
    <row r="4916" ht="14" hidden="1" x14ac:dyDescent="0.3"/>
    <row r="4917" ht="14" hidden="1" x14ac:dyDescent="0.3"/>
    <row r="4918" ht="14" hidden="1" x14ac:dyDescent="0.3"/>
    <row r="4919" ht="14" hidden="1" x14ac:dyDescent="0.3"/>
    <row r="4920" ht="14" hidden="1" x14ac:dyDescent="0.3"/>
    <row r="4921" ht="14" hidden="1" x14ac:dyDescent="0.3"/>
    <row r="4922" ht="14" hidden="1" x14ac:dyDescent="0.3"/>
    <row r="4923" ht="14" hidden="1" x14ac:dyDescent="0.3"/>
    <row r="4924" ht="14" hidden="1" x14ac:dyDescent="0.3"/>
    <row r="4925" ht="14" hidden="1" x14ac:dyDescent="0.3"/>
    <row r="4926" ht="14" hidden="1" x14ac:dyDescent="0.3"/>
    <row r="4927" ht="14" hidden="1" x14ac:dyDescent="0.3"/>
    <row r="4928" ht="14" hidden="1" x14ac:dyDescent="0.3"/>
    <row r="4929" ht="14" hidden="1" x14ac:dyDescent="0.3"/>
    <row r="4930" ht="14" hidden="1" x14ac:dyDescent="0.3"/>
    <row r="4931" ht="14" hidden="1" x14ac:dyDescent="0.3"/>
    <row r="4932" ht="14" hidden="1" x14ac:dyDescent="0.3"/>
    <row r="4933" ht="14" hidden="1" x14ac:dyDescent="0.3"/>
    <row r="4934" ht="14" hidden="1" x14ac:dyDescent="0.3"/>
    <row r="4935" ht="14" hidden="1" x14ac:dyDescent="0.3"/>
    <row r="4936" ht="14" hidden="1" x14ac:dyDescent="0.3"/>
    <row r="4937" ht="14" hidden="1" x14ac:dyDescent="0.3"/>
    <row r="4938" ht="14" hidden="1" x14ac:dyDescent="0.3"/>
    <row r="4939" ht="14" hidden="1" x14ac:dyDescent="0.3"/>
    <row r="4940" ht="14" hidden="1" x14ac:dyDescent="0.3"/>
    <row r="4941" ht="14" hidden="1" x14ac:dyDescent="0.3"/>
    <row r="4942" ht="14" hidden="1" x14ac:dyDescent="0.3"/>
    <row r="4943" ht="14" hidden="1" x14ac:dyDescent="0.3"/>
    <row r="4944" ht="14" hidden="1" x14ac:dyDescent="0.3"/>
    <row r="4945" ht="14" hidden="1" x14ac:dyDescent="0.3"/>
    <row r="4946" ht="14" hidden="1" x14ac:dyDescent="0.3"/>
    <row r="4947" ht="14" hidden="1" x14ac:dyDescent="0.3"/>
    <row r="4948" ht="14" hidden="1" x14ac:dyDescent="0.3"/>
    <row r="4949" ht="14" hidden="1" x14ac:dyDescent="0.3"/>
    <row r="4950" ht="14" hidden="1" x14ac:dyDescent="0.3"/>
    <row r="4951" ht="14" hidden="1" x14ac:dyDescent="0.3"/>
    <row r="4952" ht="14" hidden="1" x14ac:dyDescent="0.3"/>
    <row r="4953" ht="14" hidden="1" x14ac:dyDescent="0.3"/>
    <row r="4954" ht="14" hidden="1" x14ac:dyDescent="0.3"/>
    <row r="4955" ht="14" hidden="1" x14ac:dyDescent="0.3"/>
    <row r="4956" ht="14" hidden="1" x14ac:dyDescent="0.3"/>
    <row r="4957" ht="14" hidden="1" x14ac:dyDescent="0.3"/>
    <row r="4958" ht="14" hidden="1" x14ac:dyDescent="0.3"/>
    <row r="4959" ht="14" hidden="1" x14ac:dyDescent="0.3"/>
    <row r="4960" ht="14" hidden="1" x14ac:dyDescent="0.3"/>
    <row r="4961" ht="14" hidden="1" x14ac:dyDescent="0.3"/>
    <row r="4962" ht="14" hidden="1" x14ac:dyDescent="0.3"/>
    <row r="4963" ht="14" hidden="1" x14ac:dyDescent="0.3"/>
    <row r="4964" ht="14" hidden="1" x14ac:dyDescent="0.3"/>
    <row r="4965" ht="14" hidden="1" x14ac:dyDescent="0.3"/>
    <row r="4966" ht="14" hidden="1" x14ac:dyDescent="0.3"/>
    <row r="4967" ht="14" hidden="1" x14ac:dyDescent="0.3"/>
    <row r="4968" ht="14" hidden="1" x14ac:dyDescent="0.3"/>
    <row r="4969" ht="14" hidden="1" x14ac:dyDescent="0.3"/>
    <row r="4970" ht="14" hidden="1" x14ac:dyDescent="0.3"/>
    <row r="4971" ht="14" hidden="1" x14ac:dyDescent="0.3"/>
    <row r="4972" ht="14" hidden="1" x14ac:dyDescent="0.3"/>
    <row r="4973" ht="14" hidden="1" x14ac:dyDescent="0.3"/>
    <row r="4974" ht="14" hidden="1" x14ac:dyDescent="0.3"/>
    <row r="4975" ht="14" hidden="1" x14ac:dyDescent="0.3"/>
    <row r="4976" ht="14" hidden="1" x14ac:dyDescent="0.3"/>
    <row r="4977" ht="14" hidden="1" x14ac:dyDescent="0.3"/>
    <row r="4978" ht="14" hidden="1" x14ac:dyDescent="0.3"/>
    <row r="4979" ht="14" hidden="1" x14ac:dyDescent="0.3"/>
    <row r="4980" ht="14" hidden="1" x14ac:dyDescent="0.3"/>
    <row r="4981" ht="14" hidden="1" x14ac:dyDescent="0.3"/>
    <row r="4982" ht="14" hidden="1" x14ac:dyDescent="0.3"/>
    <row r="4983" ht="14" hidden="1" x14ac:dyDescent="0.3"/>
    <row r="4984" ht="14" hidden="1" x14ac:dyDescent="0.3"/>
    <row r="4985" ht="14" hidden="1" x14ac:dyDescent="0.3"/>
    <row r="4986" ht="14" hidden="1" x14ac:dyDescent="0.3"/>
    <row r="4987" ht="14" hidden="1" x14ac:dyDescent="0.3"/>
    <row r="4988" ht="14" hidden="1" x14ac:dyDescent="0.3"/>
    <row r="4989" ht="14" hidden="1" x14ac:dyDescent="0.3"/>
    <row r="4990" ht="14" hidden="1" x14ac:dyDescent="0.3"/>
    <row r="4991" ht="14" hidden="1" x14ac:dyDescent="0.3"/>
    <row r="4992" ht="14" hidden="1" x14ac:dyDescent="0.3"/>
    <row r="4993" ht="14" hidden="1" x14ac:dyDescent="0.3"/>
    <row r="4994" ht="14" hidden="1" x14ac:dyDescent="0.3"/>
    <row r="4995" ht="14" hidden="1" x14ac:dyDescent="0.3"/>
    <row r="4996" ht="14" hidden="1" x14ac:dyDescent="0.3"/>
    <row r="4997" ht="14" hidden="1" x14ac:dyDescent="0.3"/>
    <row r="4998" ht="14" hidden="1" x14ac:dyDescent="0.3"/>
    <row r="4999" ht="14" hidden="1" x14ac:dyDescent="0.3"/>
    <row r="5000" ht="14" hidden="1" x14ac:dyDescent="0.3"/>
    <row r="5001" ht="14" hidden="1" x14ac:dyDescent="0.3"/>
    <row r="5002" ht="14" hidden="1" x14ac:dyDescent="0.3"/>
    <row r="5003" ht="14" hidden="1" x14ac:dyDescent="0.3"/>
    <row r="5004" ht="14" hidden="1" x14ac:dyDescent="0.3"/>
    <row r="5005" ht="14" hidden="1" x14ac:dyDescent="0.3"/>
    <row r="5006" ht="14" hidden="1" x14ac:dyDescent="0.3"/>
    <row r="5007" ht="14" hidden="1" x14ac:dyDescent="0.3"/>
    <row r="5008" ht="14" hidden="1" x14ac:dyDescent="0.3"/>
    <row r="5009" ht="14" hidden="1" x14ac:dyDescent="0.3"/>
    <row r="5010" ht="14" hidden="1" x14ac:dyDescent="0.3"/>
    <row r="5011" ht="14" hidden="1" x14ac:dyDescent="0.3"/>
    <row r="5012" ht="14" hidden="1" x14ac:dyDescent="0.3"/>
    <row r="5013" ht="14" hidden="1" x14ac:dyDescent="0.3"/>
    <row r="5014" ht="14" hidden="1" x14ac:dyDescent="0.3"/>
    <row r="5015" ht="14" hidden="1" x14ac:dyDescent="0.3"/>
    <row r="5016" ht="14" hidden="1" x14ac:dyDescent="0.3"/>
    <row r="5017" ht="14" hidden="1" x14ac:dyDescent="0.3"/>
    <row r="5018" ht="14" hidden="1" x14ac:dyDescent="0.3"/>
    <row r="5019" ht="14" hidden="1" x14ac:dyDescent="0.3"/>
    <row r="5020" ht="14" hidden="1" x14ac:dyDescent="0.3"/>
    <row r="5021" ht="14" hidden="1" x14ac:dyDescent="0.3"/>
    <row r="5022" ht="14" hidden="1" x14ac:dyDescent="0.3"/>
    <row r="5023" ht="14" hidden="1" x14ac:dyDescent="0.3"/>
    <row r="5024" ht="14" hidden="1" x14ac:dyDescent="0.3"/>
    <row r="5025" ht="14" hidden="1" x14ac:dyDescent="0.3"/>
    <row r="5026" ht="14" hidden="1" x14ac:dyDescent="0.3"/>
    <row r="5027" ht="14" hidden="1" x14ac:dyDescent="0.3"/>
    <row r="5028" ht="14" hidden="1" x14ac:dyDescent="0.3"/>
    <row r="5029" ht="14" hidden="1" x14ac:dyDescent="0.3"/>
    <row r="5030" ht="14" hidden="1" x14ac:dyDescent="0.3"/>
    <row r="5031" ht="14" hidden="1" x14ac:dyDescent="0.3"/>
    <row r="5032" ht="14" hidden="1" x14ac:dyDescent="0.3"/>
    <row r="5033" ht="14" hidden="1" x14ac:dyDescent="0.3"/>
    <row r="5034" ht="14" hidden="1" x14ac:dyDescent="0.3"/>
    <row r="5035" ht="14" hidden="1" x14ac:dyDescent="0.3"/>
    <row r="5036" ht="14" hidden="1" x14ac:dyDescent="0.3"/>
    <row r="5037" ht="14" hidden="1" x14ac:dyDescent="0.3"/>
    <row r="5038" ht="14" hidden="1" x14ac:dyDescent="0.3"/>
    <row r="5039" ht="14" hidden="1" x14ac:dyDescent="0.3"/>
    <row r="5040" ht="14" hidden="1" x14ac:dyDescent="0.3"/>
    <row r="5041" ht="14" hidden="1" x14ac:dyDescent="0.3"/>
    <row r="5042" ht="14" hidden="1" x14ac:dyDescent="0.3"/>
    <row r="5043" ht="14" hidden="1" x14ac:dyDescent="0.3"/>
    <row r="5044" ht="14" hidden="1" x14ac:dyDescent="0.3"/>
    <row r="5045" ht="14" hidden="1" x14ac:dyDescent="0.3"/>
    <row r="5046" ht="14" hidden="1" x14ac:dyDescent="0.3"/>
    <row r="5047" ht="14" hidden="1" x14ac:dyDescent="0.3"/>
    <row r="5048" ht="14" hidden="1" x14ac:dyDescent="0.3"/>
    <row r="5049" ht="14" hidden="1" x14ac:dyDescent="0.3"/>
    <row r="5050" ht="14" hidden="1" x14ac:dyDescent="0.3"/>
    <row r="5051" ht="14" hidden="1" x14ac:dyDescent="0.3"/>
    <row r="5052" ht="14" hidden="1" x14ac:dyDescent="0.3"/>
    <row r="5053" ht="14" hidden="1" x14ac:dyDescent="0.3"/>
    <row r="5054" ht="14" hidden="1" x14ac:dyDescent="0.3"/>
    <row r="5055" ht="14" hidden="1" x14ac:dyDescent="0.3"/>
    <row r="5056" ht="14" hidden="1" x14ac:dyDescent="0.3"/>
    <row r="5057" ht="14" hidden="1" x14ac:dyDescent="0.3"/>
    <row r="5058" ht="14" hidden="1" x14ac:dyDescent="0.3"/>
    <row r="5059" ht="14" hidden="1" x14ac:dyDescent="0.3"/>
    <row r="5060" ht="14" hidden="1" x14ac:dyDescent="0.3"/>
    <row r="5061" ht="14" hidden="1" x14ac:dyDescent="0.3"/>
    <row r="5062" ht="14" hidden="1" x14ac:dyDescent="0.3"/>
    <row r="5063" ht="14" hidden="1" x14ac:dyDescent="0.3"/>
    <row r="5064" ht="14" hidden="1" x14ac:dyDescent="0.3"/>
    <row r="5065" ht="14" hidden="1" x14ac:dyDescent="0.3"/>
    <row r="5066" ht="14" hidden="1" x14ac:dyDescent="0.3"/>
    <row r="5067" ht="14" hidden="1" x14ac:dyDescent="0.3"/>
    <row r="5068" ht="14" hidden="1" x14ac:dyDescent="0.3"/>
    <row r="5069" ht="14" hidden="1" x14ac:dyDescent="0.3"/>
    <row r="5070" ht="14" hidden="1" x14ac:dyDescent="0.3"/>
    <row r="5071" ht="14" hidden="1" x14ac:dyDescent="0.3"/>
    <row r="5072" ht="14" hidden="1" x14ac:dyDescent="0.3"/>
    <row r="5073" ht="14" hidden="1" x14ac:dyDescent="0.3"/>
    <row r="5074" ht="14" hidden="1" x14ac:dyDescent="0.3"/>
    <row r="5075" ht="14" hidden="1" x14ac:dyDescent="0.3"/>
    <row r="5076" ht="14" hidden="1" x14ac:dyDescent="0.3"/>
    <row r="5077" ht="14" hidden="1" x14ac:dyDescent="0.3"/>
    <row r="5078" ht="14" hidden="1" x14ac:dyDescent="0.3"/>
    <row r="5079" ht="14" hidden="1" x14ac:dyDescent="0.3"/>
    <row r="5080" ht="14" hidden="1" x14ac:dyDescent="0.3"/>
    <row r="5081" ht="14" hidden="1" x14ac:dyDescent="0.3"/>
    <row r="5082" ht="14" hidden="1" x14ac:dyDescent="0.3"/>
    <row r="5083" ht="14" hidden="1" x14ac:dyDescent="0.3"/>
    <row r="5084" ht="14" hidden="1" x14ac:dyDescent="0.3"/>
    <row r="5085" ht="14" hidden="1" x14ac:dyDescent="0.3"/>
    <row r="5086" ht="14" hidden="1" x14ac:dyDescent="0.3"/>
    <row r="5087" ht="14" hidden="1" x14ac:dyDescent="0.3"/>
    <row r="5088" ht="14" hidden="1" x14ac:dyDescent="0.3"/>
    <row r="5089" ht="14" hidden="1" x14ac:dyDescent="0.3"/>
    <row r="5090" ht="14" hidden="1" x14ac:dyDescent="0.3"/>
    <row r="5091" ht="14" hidden="1" x14ac:dyDescent="0.3"/>
    <row r="5092" ht="14" hidden="1" x14ac:dyDescent="0.3"/>
    <row r="5093" ht="14" hidden="1" x14ac:dyDescent="0.3"/>
    <row r="5094" ht="14" hidden="1" x14ac:dyDescent="0.3"/>
    <row r="5095" ht="14" hidden="1" x14ac:dyDescent="0.3"/>
    <row r="5096" ht="14" hidden="1" x14ac:dyDescent="0.3"/>
    <row r="5097" ht="14" hidden="1" x14ac:dyDescent="0.3"/>
    <row r="5098" ht="14" hidden="1" x14ac:dyDescent="0.3"/>
    <row r="5099" ht="14" hidden="1" x14ac:dyDescent="0.3"/>
    <row r="5100" ht="14" hidden="1" x14ac:dyDescent="0.3"/>
    <row r="5101" ht="14" hidden="1" x14ac:dyDescent="0.3"/>
    <row r="5102" ht="14" hidden="1" x14ac:dyDescent="0.3"/>
    <row r="5103" ht="14" hidden="1" x14ac:dyDescent="0.3"/>
    <row r="5104" ht="14" hidden="1" x14ac:dyDescent="0.3"/>
    <row r="5105" ht="14" hidden="1" x14ac:dyDescent="0.3"/>
    <row r="5106" ht="14" hidden="1" x14ac:dyDescent="0.3"/>
    <row r="5107" ht="14" hidden="1" x14ac:dyDescent="0.3"/>
    <row r="5108" ht="14" hidden="1" x14ac:dyDescent="0.3"/>
    <row r="5109" ht="14" hidden="1" x14ac:dyDescent="0.3"/>
    <row r="5110" ht="14" hidden="1" x14ac:dyDescent="0.3"/>
    <row r="5111" ht="14" hidden="1" x14ac:dyDescent="0.3"/>
    <row r="5112" ht="14" hidden="1" x14ac:dyDescent="0.3"/>
    <row r="5113" ht="14" hidden="1" x14ac:dyDescent="0.3"/>
    <row r="5114" ht="14" hidden="1" x14ac:dyDescent="0.3"/>
    <row r="5115" ht="14" hidden="1" x14ac:dyDescent="0.3"/>
    <row r="5116" ht="14" hidden="1" x14ac:dyDescent="0.3"/>
    <row r="5117" ht="14" hidden="1" x14ac:dyDescent="0.3"/>
    <row r="5118" ht="14" hidden="1" x14ac:dyDescent="0.3"/>
    <row r="5119" ht="14" hidden="1" x14ac:dyDescent="0.3"/>
    <row r="5120" ht="14" hidden="1" x14ac:dyDescent="0.3"/>
    <row r="5121" ht="14" hidden="1" x14ac:dyDescent="0.3"/>
    <row r="5122" ht="14" hidden="1" x14ac:dyDescent="0.3"/>
    <row r="5123" ht="14" hidden="1" x14ac:dyDescent="0.3"/>
    <row r="5124" ht="14" hidden="1" x14ac:dyDescent="0.3"/>
    <row r="5125" ht="14" hidden="1" x14ac:dyDescent="0.3"/>
    <row r="5126" ht="14" hidden="1" x14ac:dyDescent="0.3"/>
    <row r="5127" ht="14" hidden="1" x14ac:dyDescent="0.3"/>
    <row r="5128" ht="14" hidden="1" x14ac:dyDescent="0.3"/>
    <row r="5129" ht="14" hidden="1" x14ac:dyDescent="0.3"/>
    <row r="5130" ht="14" hidden="1" x14ac:dyDescent="0.3"/>
    <row r="5131" ht="14" hidden="1" x14ac:dyDescent="0.3"/>
    <row r="5132" ht="14" hidden="1" x14ac:dyDescent="0.3"/>
    <row r="5133" ht="14" hidden="1" x14ac:dyDescent="0.3"/>
    <row r="5134" ht="14" hidden="1" x14ac:dyDescent="0.3"/>
    <row r="5135" ht="14" hidden="1" x14ac:dyDescent="0.3"/>
    <row r="5136" ht="14" hidden="1" x14ac:dyDescent="0.3"/>
    <row r="5137" ht="14" hidden="1" x14ac:dyDescent="0.3"/>
    <row r="5138" ht="14" hidden="1" x14ac:dyDescent="0.3"/>
    <row r="5139" ht="14" hidden="1" x14ac:dyDescent="0.3"/>
    <row r="5140" ht="14" hidden="1" x14ac:dyDescent="0.3"/>
    <row r="5141" ht="14" hidden="1" x14ac:dyDescent="0.3"/>
    <row r="5142" ht="14" hidden="1" x14ac:dyDescent="0.3"/>
    <row r="5143" ht="14" hidden="1" x14ac:dyDescent="0.3"/>
    <row r="5144" ht="14" hidden="1" x14ac:dyDescent="0.3"/>
    <row r="5145" ht="14" hidden="1" x14ac:dyDescent="0.3"/>
    <row r="5146" ht="14" hidden="1" x14ac:dyDescent="0.3"/>
    <row r="5147" ht="14" hidden="1" x14ac:dyDescent="0.3"/>
    <row r="5148" ht="14" hidden="1" x14ac:dyDescent="0.3"/>
    <row r="5149" ht="14" hidden="1" x14ac:dyDescent="0.3"/>
    <row r="5150" ht="14" hidden="1" x14ac:dyDescent="0.3"/>
    <row r="5151" ht="14" hidden="1" x14ac:dyDescent="0.3"/>
    <row r="5152" ht="14" hidden="1" x14ac:dyDescent="0.3"/>
    <row r="5153" ht="14" hidden="1" x14ac:dyDescent="0.3"/>
    <row r="5154" ht="14" hidden="1" x14ac:dyDescent="0.3"/>
    <row r="5155" ht="14" hidden="1" x14ac:dyDescent="0.3"/>
    <row r="5156" ht="14" hidden="1" x14ac:dyDescent="0.3"/>
    <row r="5157" ht="14" hidden="1" x14ac:dyDescent="0.3"/>
    <row r="5158" ht="14" hidden="1" x14ac:dyDescent="0.3"/>
    <row r="5159" ht="14" hidden="1" x14ac:dyDescent="0.3"/>
    <row r="5160" ht="14" hidden="1" x14ac:dyDescent="0.3"/>
    <row r="5161" ht="14" hidden="1" x14ac:dyDescent="0.3"/>
    <row r="5162" ht="14" hidden="1" x14ac:dyDescent="0.3"/>
    <row r="5163" ht="14" hidden="1" x14ac:dyDescent="0.3"/>
    <row r="5164" ht="14" hidden="1" x14ac:dyDescent="0.3"/>
    <row r="5165" ht="14" hidden="1" x14ac:dyDescent="0.3"/>
    <row r="5166" ht="14" hidden="1" x14ac:dyDescent="0.3"/>
    <row r="5167" ht="14" hidden="1" x14ac:dyDescent="0.3"/>
    <row r="5168" ht="14" hidden="1" x14ac:dyDescent="0.3"/>
    <row r="5169" ht="14" hidden="1" x14ac:dyDescent="0.3"/>
    <row r="5170" ht="14" hidden="1" x14ac:dyDescent="0.3"/>
    <row r="5171" ht="14" hidden="1" x14ac:dyDescent="0.3"/>
    <row r="5172" ht="14" hidden="1" x14ac:dyDescent="0.3"/>
    <row r="5173" ht="14" hidden="1" x14ac:dyDescent="0.3"/>
    <row r="5174" ht="14" hidden="1" x14ac:dyDescent="0.3"/>
    <row r="5175" ht="14" hidden="1" x14ac:dyDescent="0.3"/>
    <row r="5176" ht="14" hidden="1" x14ac:dyDescent="0.3"/>
    <row r="5177" ht="14" hidden="1" x14ac:dyDescent="0.3"/>
    <row r="5178" ht="14" hidden="1" x14ac:dyDescent="0.3"/>
    <row r="5179" ht="14" hidden="1" x14ac:dyDescent="0.3"/>
    <row r="5180" ht="14" hidden="1" x14ac:dyDescent="0.3"/>
    <row r="5181" ht="14" hidden="1" x14ac:dyDescent="0.3"/>
    <row r="5182" ht="14" hidden="1" x14ac:dyDescent="0.3"/>
    <row r="5183" ht="14" hidden="1" x14ac:dyDescent="0.3"/>
    <row r="5184" ht="14" hidden="1" x14ac:dyDescent="0.3"/>
    <row r="5185" ht="14" hidden="1" x14ac:dyDescent="0.3"/>
    <row r="5186" ht="14" hidden="1" x14ac:dyDescent="0.3"/>
    <row r="5187" ht="14" hidden="1" x14ac:dyDescent="0.3"/>
    <row r="5188" ht="14" hidden="1" x14ac:dyDescent="0.3"/>
    <row r="5189" ht="14" hidden="1" x14ac:dyDescent="0.3"/>
    <row r="5190" ht="14" hidden="1" x14ac:dyDescent="0.3"/>
    <row r="5191" ht="14" hidden="1" x14ac:dyDescent="0.3"/>
    <row r="5192" ht="14" hidden="1" x14ac:dyDescent="0.3"/>
    <row r="5193" ht="14" hidden="1" x14ac:dyDescent="0.3"/>
    <row r="5194" ht="14" hidden="1" x14ac:dyDescent="0.3"/>
    <row r="5195" ht="14" hidden="1" x14ac:dyDescent="0.3"/>
    <row r="5196" ht="14" hidden="1" x14ac:dyDescent="0.3"/>
    <row r="5197" ht="14" hidden="1" x14ac:dyDescent="0.3"/>
    <row r="5198" ht="14" hidden="1" x14ac:dyDescent="0.3"/>
    <row r="5199" ht="14" hidden="1" x14ac:dyDescent="0.3"/>
    <row r="5200" ht="14" hidden="1" x14ac:dyDescent="0.3"/>
    <row r="5201" ht="14" hidden="1" x14ac:dyDescent="0.3"/>
    <row r="5202" ht="14" hidden="1" x14ac:dyDescent="0.3"/>
    <row r="5203" ht="14" hidden="1" x14ac:dyDescent="0.3"/>
    <row r="5204" ht="14" hidden="1" x14ac:dyDescent="0.3"/>
    <row r="5205" ht="14" hidden="1" x14ac:dyDescent="0.3"/>
    <row r="5206" ht="14" hidden="1" x14ac:dyDescent="0.3"/>
    <row r="5207" ht="14" hidden="1" x14ac:dyDescent="0.3"/>
    <row r="5208" ht="14" hidden="1" x14ac:dyDescent="0.3"/>
    <row r="5209" ht="14" hidden="1" x14ac:dyDescent="0.3"/>
    <row r="5210" ht="14" hidden="1" x14ac:dyDescent="0.3"/>
    <row r="5211" ht="14" hidden="1" x14ac:dyDescent="0.3"/>
    <row r="5212" ht="14" hidden="1" x14ac:dyDescent="0.3"/>
    <row r="5213" ht="14" hidden="1" x14ac:dyDescent="0.3"/>
    <row r="5214" ht="14" hidden="1" x14ac:dyDescent="0.3"/>
    <row r="5215" ht="14" hidden="1" x14ac:dyDescent="0.3"/>
    <row r="5216" ht="14" hidden="1" x14ac:dyDescent="0.3"/>
    <row r="5217" ht="14" hidden="1" x14ac:dyDescent="0.3"/>
    <row r="5218" ht="14" hidden="1" x14ac:dyDescent="0.3"/>
    <row r="5219" ht="14" hidden="1" x14ac:dyDescent="0.3"/>
    <row r="5220" ht="14" hidden="1" x14ac:dyDescent="0.3"/>
    <row r="5221" ht="14" hidden="1" x14ac:dyDescent="0.3"/>
    <row r="5222" ht="14" hidden="1" x14ac:dyDescent="0.3"/>
    <row r="5223" ht="14" hidden="1" x14ac:dyDescent="0.3"/>
    <row r="5224" ht="14" hidden="1" x14ac:dyDescent="0.3"/>
    <row r="5225" ht="14" hidden="1" x14ac:dyDescent="0.3"/>
    <row r="5226" ht="14" hidden="1" x14ac:dyDescent="0.3"/>
    <row r="5227" ht="14" hidden="1" x14ac:dyDescent="0.3"/>
    <row r="5228" ht="14" hidden="1" x14ac:dyDescent="0.3"/>
    <row r="5229" ht="14" hidden="1" x14ac:dyDescent="0.3"/>
    <row r="5230" ht="14" hidden="1" x14ac:dyDescent="0.3"/>
    <row r="5231" ht="14" hidden="1" x14ac:dyDescent="0.3"/>
    <row r="5232" ht="14" hidden="1" x14ac:dyDescent="0.3"/>
    <row r="5233" ht="14" hidden="1" x14ac:dyDescent="0.3"/>
    <row r="5234" ht="14" hidden="1" x14ac:dyDescent="0.3"/>
    <row r="5235" ht="14" hidden="1" x14ac:dyDescent="0.3"/>
    <row r="5236" ht="14" hidden="1" x14ac:dyDescent="0.3"/>
    <row r="5237" ht="14" hidden="1" x14ac:dyDescent="0.3"/>
    <row r="5238" ht="14" hidden="1" x14ac:dyDescent="0.3"/>
    <row r="5239" ht="14" hidden="1" x14ac:dyDescent="0.3"/>
    <row r="5240" ht="14" hidden="1" x14ac:dyDescent="0.3"/>
    <row r="5241" ht="14" hidden="1" x14ac:dyDescent="0.3"/>
    <row r="5242" ht="14" hidden="1" x14ac:dyDescent="0.3"/>
    <row r="5243" ht="14" hidden="1" x14ac:dyDescent="0.3"/>
    <row r="5244" ht="14" hidden="1" x14ac:dyDescent="0.3"/>
    <row r="5245" ht="14" hidden="1" x14ac:dyDescent="0.3"/>
    <row r="5246" ht="14" hidden="1" x14ac:dyDescent="0.3"/>
    <row r="5247" ht="14" hidden="1" x14ac:dyDescent="0.3"/>
    <row r="5248" ht="14" hidden="1" x14ac:dyDescent="0.3"/>
    <row r="5249" ht="14" hidden="1" x14ac:dyDescent="0.3"/>
    <row r="5250" ht="14" hidden="1" x14ac:dyDescent="0.3"/>
    <row r="5251" ht="14" hidden="1" x14ac:dyDescent="0.3"/>
    <row r="5252" ht="14" hidden="1" x14ac:dyDescent="0.3"/>
    <row r="5253" ht="14" hidden="1" x14ac:dyDescent="0.3"/>
    <row r="5254" ht="14" hidden="1" x14ac:dyDescent="0.3"/>
    <row r="5255" ht="14" hidden="1" x14ac:dyDescent="0.3"/>
    <row r="5256" ht="14" hidden="1" x14ac:dyDescent="0.3"/>
    <row r="5257" ht="14" hidden="1" x14ac:dyDescent="0.3"/>
    <row r="5258" ht="14" hidden="1" x14ac:dyDescent="0.3"/>
    <row r="5259" ht="14" hidden="1" x14ac:dyDescent="0.3"/>
    <row r="5260" ht="14" hidden="1" x14ac:dyDescent="0.3"/>
    <row r="5261" ht="14" hidden="1" x14ac:dyDescent="0.3"/>
    <row r="5262" ht="14" hidden="1" x14ac:dyDescent="0.3"/>
    <row r="5263" ht="14" hidden="1" x14ac:dyDescent="0.3"/>
    <row r="5264" ht="14" hidden="1" x14ac:dyDescent="0.3"/>
    <row r="5265" ht="14" hidden="1" x14ac:dyDescent="0.3"/>
    <row r="5266" ht="14" hidden="1" x14ac:dyDescent="0.3"/>
    <row r="5267" ht="14" hidden="1" x14ac:dyDescent="0.3"/>
    <row r="5268" ht="14" hidden="1" x14ac:dyDescent="0.3"/>
    <row r="5269" ht="14" hidden="1" x14ac:dyDescent="0.3"/>
    <row r="5270" ht="14" hidden="1" x14ac:dyDescent="0.3"/>
    <row r="5271" ht="14" hidden="1" x14ac:dyDescent="0.3"/>
    <row r="5272" ht="14" hidden="1" x14ac:dyDescent="0.3"/>
    <row r="5273" ht="14" hidden="1" x14ac:dyDescent="0.3"/>
    <row r="5274" ht="14" hidden="1" x14ac:dyDescent="0.3"/>
    <row r="5275" ht="14" hidden="1" x14ac:dyDescent="0.3"/>
    <row r="5276" ht="14" hidden="1" x14ac:dyDescent="0.3"/>
    <row r="5277" ht="14" hidden="1" x14ac:dyDescent="0.3"/>
    <row r="5278" ht="14" hidden="1" x14ac:dyDescent="0.3"/>
    <row r="5279" ht="14" hidden="1" x14ac:dyDescent="0.3"/>
    <row r="5280" ht="14" hidden="1" x14ac:dyDescent="0.3"/>
    <row r="5281" ht="14" hidden="1" x14ac:dyDescent="0.3"/>
    <row r="5282" ht="14" hidden="1" x14ac:dyDescent="0.3"/>
    <row r="5283" ht="14" hidden="1" x14ac:dyDescent="0.3"/>
    <row r="5284" ht="14" hidden="1" x14ac:dyDescent="0.3"/>
    <row r="5285" ht="14" hidden="1" x14ac:dyDescent="0.3"/>
    <row r="5286" ht="14" hidden="1" x14ac:dyDescent="0.3"/>
    <row r="5287" ht="14" hidden="1" x14ac:dyDescent="0.3"/>
    <row r="5288" ht="14" hidden="1" x14ac:dyDescent="0.3"/>
    <row r="5289" ht="14" hidden="1" x14ac:dyDescent="0.3"/>
    <row r="5290" ht="14" hidden="1" x14ac:dyDescent="0.3"/>
    <row r="5291" ht="14" hidden="1" x14ac:dyDescent="0.3"/>
    <row r="5292" ht="14" hidden="1" x14ac:dyDescent="0.3"/>
    <row r="5293" ht="14" hidden="1" x14ac:dyDescent="0.3"/>
    <row r="5294" ht="14" hidden="1" x14ac:dyDescent="0.3"/>
    <row r="5295" ht="14" hidden="1" x14ac:dyDescent="0.3"/>
    <row r="5296" ht="14" hidden="1" x14ac:dyDescent="0.3"/>
    <row r="5297" ht="14" hidden="1" x14ac:dyDescent="0.3"/>
    <row r="5298" ht="14" hidden="1" x14ac:dyDescent="0.3"/>
    <row r="5299" ht="14" hidden="1" x14ac:dyDescent="0.3"/>
    <row r="5300" ht="14" hidden="1" x14ac:dyDescent="0.3"/>
    <row r="5301" ht="14" hidden="1" x14ac:dyDescent="0.3"/>
    <row r="5302" ht="14" hidden="1" x14ac:dyDescent="0.3"/>
    <row r="5303" ht="14" hidden="1" x14ac:dyDescent="0.3"/>
    <row r="5304" ht="14" hidden="1" x14ac:dyDescent="0.3"/>
    <row r="5305" ht="14" hidden="1" x14ac:dyDescent="0.3"/>
    <row r="5306" ht="14" hidden="1" x14ac:dyDescent="0.3"/>
    <row r="5307" ht="14" hidden="1" x14ac:dyDescent="0.3"/>
    <row r="5308" ht="14" hidden="1" x14ac:dyDescent="0.3"/>
    <row r="5309" ht="14" hidden="1" x14ac:dyDescent="0.3"/>
    <row r="5310" ht="14" hidden="1" x14ac:dyDescent="0.3"/>
    <row r="5311" ht="14" hidden="1" x14ac:dyDescent="0.3"/>
    <row r="5312" ht="14" hidden="1" x14ac:dyDescent="0.3"/>
    <row r="5313" ht="14" hidden="1" x14ac:dyDescent="0.3"/>
    <row r="5314" ht="14" hidden="1" x14ac:dyDescent="0.3"/>
    <row r="5315" ht="14" hidden="1" x14ac:dyDescent="0.3"/>
    <row r="5316" ht="14" hidden="1" x14ac:dyDescent="0.3"/>
    <row r="5317" ht="14" hidden="1" x14ac:dyDescent="0.3"/>
    <row r="5318" ht="14" hidden="1" x14ac:dyDescent="0.3"/>
    <row r="5319" ht="14" hidden="1" x14ac:dyDescent="0.3"/>
    <row r="5320" ht="14" hidden="1" x14ac:dyDescent="0.3"/>
    <row r="5321" ht="14" hidden="1" x14ac:dyDescent="0.3"/>
    <row r="5322" ht="14" hidden="1" x14ac:dyDescent="0.3"/>
    <row r="5323" ht="14" hidden="1" x14ac:dyDescent="0.3"/>
    <row r="5324" ht="14" hidden="1" x14ac:dyDescent="0.3"/>
    <row r="5325" ht="14" hidden="1" x14ac:dyDescent="0.3"/>
    <row r="5326" ht="14" hidden="1" x14ac:dyDescent="0.3"/>
    <row r="5327" ht="14" hidden="1" x14ac:dyDescent="0.3"/>
    <row r="5328" ht="14" hidden="1" x14ac:dyDescent="0.3"/>
    <row r="5329" ht="14" hidden="1" x14ac:dyDescent="0.3"/>
    <row r="5330" ht="14" hidden="1" x14ac:dyDescent="0.3"/>
    <row r="5331" ht="14" hidden="1" x14ac:dyDescent="0.3"/>
    <row r="5332" ht="14" hidden="1" x14ac:dyDescent="0.3"/>
    <row r="5333" ht="14" hidden="1" x14ac:dyDescent="0.3"/>
    <row r="5334" ht="14" hidden="1" x14ac:dyDescent="0.3"/>
    <row r="5335" ht="14" hidden="1" x14ac:dyDescent="0.3"/>
    <row r="5336" ht="14" hidden="1" x14ac:dyDescent="0.3"/>
    <row r="5337" ht="14" hidden="1" x14ac:dyDescent="0.3"/>
    <row r="5338" ht="14" hidden="1" x14ac:dyDescent="0.3"/>
    <row r="5339" ht="14" hidden="1" x14ac:dyDescent="0.3"/>
    <row r="5340" ht="14" hidden="1" x14ac:dyDescent="0.3"/>
    <row r="5341" ht="14" hidden="1" x14ac:dyDescent="0.3"/>
    <row r="5342" ht="14" hidden="1" x14ac:dyDescent="0.3"/>
    <row r="5343" ht="14" hidden="1" x14ac:dyDescent="0.3"/>
    <row r="5344" ht="14" hidden="1" x14ac:dyDescent="0.3"/>
    <row r="5345" ht="14" hidden="1" x14ac:dyDescent="0.3"/>
    <row r="5346" ht="14" hidden="1" x14ac:dyDescent="0.3"/>
    <row r="5347" ht="14" hidden="1" x14ac:dyDescent="0.3"/>
    <row r="5348" ht="14" hidden="1" x14ac:dyDescent="0.3"/>
    <row r="5349" ht="14" hidden="1" x14ac:dyDescent="0.3"/>
    <row r="5350" ht="14" hidden="1" x14ac:dyDescent="0.3"/>
    <row r="5351" ht="14" hidden="1" x14ac:dyDescent="0.3"/>
    <row r="5352" ht="14" hidden="1" x14ac:dyDescent="0.3"/>
    <row r="5353" ht="14" hidden="1" x14ac:dyDescent="0.3"/>
    <row r="5354" ht="14" hidden="1" x14ac:dyDescent="0.3"/>
    <row r="5355" ht="14" hidden="1" x14ac:dyDescent="0.3"/>
    <row r="5356" ht="14" hidden="1" x14ac:dyDescent="0.3"/>
    <row r="5357" ht="14" hidden="1" x14ac:dyDescent="0.3"/>
    <row r="5358" ht="14" hidden="1" x14ac:dyDescent="0.3"/>
    <row r="5359" ht="14" hidden="1" x14ac:dyDescent="0.3"/>
    <row r="5360" ht="14" hidden="1" x14ac:dyDescent="0.3"/>
    <row r="5361" ht="14" hidden="1" x14ac:dyDescent="0.3"/>
    <row r="5362" ht="14" hidden="1" x14ac:dyDescent="0.3"/>
    <row r="5363" ht="14" hidden="1" x14ac:dyDescent="0.3"/>
    <row r="5364" ht="14" hidden="1" x14ac:dyDescent="0.3"/>
    <row r="5365" ht="14" hidden="1" x14ac:dyDescent="0.3"/>
    <row r="5366" ht="14" hidden="1" x14ac:dyDescent="0.3"/>
    <row r="5367" ht="14" hidden="1" x14ac:dyDescent="0.3"/>
    <row r="5368" ht="14" hidden="1" x14ac:dyDescent="0.3"/>
    <row r="5369" ht="14" hidden="1" x14ac:dyDescent="0.3"/>
    <row r="5370" ht="14" hidden="1" x14ac:dyDescent="0.3"/>
    <row r="5371" ht="14" hidden="1" x14ac:dyDescent="0.3"/>
    <row r="5372" ht="14" hidden="1" x14ac:dyDescent="0.3"/>
    <row r="5373" ht="14" hidden="1" x14ac:dyDescent="0.3"/>
    <row r="5374" ht="14" hidden="1" x14ac:dyDescent="0.3"/>
    <row r="5375" ht="14" hidden="1" x14ac:dyDescent="0.3"/>
    <row r="5376" ht="14" hidden="1" x14ac:dyDescent="0.3"/>
    <row r="5377" ht="14" hidden="1" x14ac:dyDescent="0.3"/>
    <row r="5378" ht="14" hidden="1" x14ac:dyDescent="0.3"/>
    <row r="5379" ht="14" hidden="1" x14ac:dyDescent="0.3"/>
    <row r="5380" ht="14" hidden="1" x14ac:dyDescent="0.3"/>
    <row r="5381" ht="14" hidden="1" x14ac:dyDescent="0.3"/>
    <row r="5382" ht="14" hidden="1" x14ac:dyDescent="0.3"/>
    <row r="5383" ht="14" hidden="1" x14ac:dyDescent="0.3"/>
    <row r="5384" ht="14" hidden="1" x14ac:dyDescent="0.3"/>
    <row r="5385" ht="14" hidden="1" x14ac:dyDescent="0.3"/>
    <row r="5386" ht="14" hidden="1" x14ac:dyDescent="0.3"/>
    <row r="5387" ht="14" hidden="1" x14ac:dyDescent="0.3"/>
    <row r="5388" ht="14" hidden="1" x14ac:dyDescent="0.3"/>
    <row r="5389" ht="14" hidden="1" x14ac:dyDescent="0.3"/>
    <row r="5390" ht="14" hidden="1" x14ac:dyDescent="0.3"/>
    <row r="5391" ht="14" hidden="1" x14ac:dyDescent="0.3"/>
    <row r="5392" ht="14" hidden="1" x14ac:dyDescent="0.3"/>
    <row r="5393" ht="14" hidden="1" x14ac:dyDescent="0.3"/>
    <row r="5394" ht="14" hidden="1" x14ac:dyDescent="0.3"/>
    <row r="5395" ht="14" hidden="1" x14ac:dyDescent="0.3"/>
    <row r="5396" ht="14" hidden="1" x14ac:dyDescent="0.3"/>
    <row r="5397" ht="14" hidden="1" x14ac:dyDescent="0.3"/>
    <row r="5398" ht="14" hidden="1" x14ac:dyDescent="0.3"/>
    <row r="5399" ht="14" hidden="1" x14ac:dyDescent="0.3"/>
    <row r="5400" ht="14" hidden="1" x14ac:dyDescent="0.3"/>
    <row r="5401" ht="14" hidden="1" x14ac:dyDescent="0.3"/>
    <row r="5402" ht="14" hidden="1" x14ac:dyDescent="0.3"/>
    <row r="5403" ht="14" hidden="1" x14ac:dyDescent="0.3"/>
    <row r="5404" ht="14" hidden="1" x14ac:dyDescent="0.3"/>
    <row r="5405" ht="14" hidden="1" x14ac:dyDescent="0.3"/>
    <row r="5406" ht="14" hidden="1" x14ac:dyDescent="0.3"/>
    <row r="5407" ht="14" hidden="1" x14ac:dyDescent="0.3"/>
    <row r="5408" ht="14" hidden="1" x14ac:dyDescent="0.3"/>
    <row r="5409" ht="14" hidden="1" x14ac:dyDescent="0.3"/>
    <row r="5410" ht="14" hidden="1" x14ac:dyDescent="0.3"/>
    <row r="5411" ht="14" hidden="1" x14ac:dyDescent="0.3"/>
    <row r="5412" ht="14" hidden="1" x14ac:dyDescent="0.3"/>
    <row r="5413" ht="14" hidden="1" x14ac:dyDescent="0.3"/>
    <row r="5414" ht="14" hidden="1" x14ac:dyDescent="0.3"/>
    <row r="5415" ht="14" hidden="1" x14ac:dyDescent="0.3"/>
    <row r="5416" ht="14" hidden="1" x14ac:dyDescent="0.3"/>
    <row r="5417" ht="14" hidden="1" x14ac:dyDescent="0.3"/>
    <row r="5418" ht="14" hidden="1" x14ac:dyDescent="0.3"/>
    <row r="5419" ht="14" hidden="1" x14ac:dyDescent="0.3"/>
    <row r="5420" ht="14" hidden="1" x14ac:dyDescent="0.3"/>
    <row r="5421" ht="14" hidden="1" x14ac:dyDescent="0.3"/>
    <row r="5422" ht="14" hidden="1" x14ac:dyDescent="0.3"/>
    <row r="5423" ht="14" hidden="1" x14ac:dyDescent="0.3"/>
    <row r="5424" ht="14" hidden="1" x14ac:dyDescent="0.3"/>
    <row r="5425" ht="14" hidden="1" x14ac:dyDescent="0.3"/>
    <row r="5426" ht="14" hidden="1" x14ac:dyDescent="0.3"/>
    <row r="5427" ht="14" hidden="1" x14ac:dyDescent="0.3"/>
    <row r="5428" ht="14" hidden="1" x14ac:dyDescent="0.3"/>
    <row r="5429" ht="14" hidden="1" x14ac:dyDescent="0.3"/>
    <row r="5430" ht="14" hidden="1" x14ac:dyDescent="0.3"/>
    <row r="5431" ht="14" hidden="1" x14ac:dyDescent="0.3"/>
    <row r="5432" ht="14" hidden="1" x14ac:dyDescent="0.3"/>
    <row r="5433" ht="14" hidden="1" x14ac:dyDescent="0.3"/>
    <row r="5434" ht="14" hidden="1" x14ac:dyDescent="0.3"/>
    <row r="5435" ht="14" hidden="1" x14ac:dyDescent="0.3"/>
    <row r="5436" ht="14" hidden="1" x14ac:dyDescent="0.3"/>
    <row r="5437" ht="14" hidden="1" x14ac:dyDescent="0.3"/>
    <row r="5438" ht="14" hidden="1" x14ac:dyDescent="0.3"/>
    <row r="5439" ht="14" hidden="1" x14ac:dyDescent="0.3"/>
    <row r="5440" ht="14" hidden="1" x14ac:dyDescent="0.3"/>
    <row r="5441" ht="14" hidden="1" x14ac:dyDescent="0.3"/>
    <row r="5442" ht="14" hidden="1" x14ac:dyDescent="0.3"/>
    <row r="5443" ht="14" hidden="1" x14ac:dyDescent="0.3"/>
    <row r="5444" ht="14" hidden="1" x14ac:dyDescent="0.3"/>
    <row r="5445" ht="14" hidden="1" x14ac:dyDescent="0.3"/>
    <row r="5446" ht="14" hidden="1" x14ac:dyDescent="0.3"/>
    <row r="5447" ht="14" hidden="1" x14ac:dyDescent="0.3"/>
    <row r="5448" ht="14" hidden="1" x14ac:dyDescent="0.3"/>
    <row r="5449" ht="14" hidden="1" x14ac:dyDescent="0.3"/>
    <row r="5450" ht="14" hidden="1" x14ac:dyDescent="0.3"/>
    <row r="5451" ht="14" hidden="1" x14ac:dyDescent="0.3"/>
    <row r="5452" ht="14" hidden="1" x14ac:dyDescent="0.3"/>
    <row r="5453" ht="14" hidden="1" x14ac:dyDescent="0.3"/>
    <row r="5454" ht="14" hidden="1" x14ac:dyDescent="0.3"/>
    <row r="5455" ht="14" hidden="1" x14ac:dyDescent="0.3"/>
    <row r="5456" ht="14" hidden="1" x14ac:dyDescent="0.3"/>
    <row r="5457" ht="14" hidden="1" x14ac:dyDescent="0.3"/>
    <row r="5458" ht="14" hidden="1" x14ac:dyDescent="0.3"/>
    <row r="5459" ht="14" hidden="1" x14ac:dyDescent="0.3"/>
    <row r="5460" ht="14" hidden="1" x14ac:dyDescent="0.3"/>
    <row r="5461" ht="14" hidden="1" x14ac:dyDescent="0.3"/>
    <row r="5462" ht="14" hidden="1" x14ac:dyDescent="0.3"/>
    <row r="5463" ht="14" hidden="1" x14ac:dyDescent="0.3"/>
    <row r="5464" ht="14" hidden="1" x14ac:dyDescent="0.3"/>
    <row r="5465" ht="14" hidden="1" x14ac:dyDescent="0.3"/>
    <row r="5466" ht="14" hidden="1" x14ac:dyDescent="0.3"/>
    <row r="5467" ht="14" hidden="1" x14ac:dyDescent="0.3"/>
    <row r="5468" ht="14" hidden="1" x14ac:dyDescent="0.3"/>
    <row r="5469" ht="14" hidden="1" x14ac:dyDescent="0.3"/>
    <row r="5470" ht="14" hidden="1" x14ac:dyDescent="0.3"/>
    <row r="5471" ht="14" hidden="1" x14ac:dyDescent="0.3"/>
    <row r="5472" ht="14" hidden="1" x14ac:dyDescent="0.3"/>
    <row r="5473" ht="14" hidden="1" x14ac:dyDescent="0.3"/>
    <row r="5474" ht="14" hidden="1" x14ac:dyDescent="0.3"/>
    <row r="5475" ht="14" hidden="1" x14ac:dyDescent="0.3"/>
    <row r="5476" ht="14" hidden="1" x14ac:dyDescent="0.3"/>
    <row r="5477" ht="14" hidden="1" x14ac:dyDescent="0.3"/>
    <row r="5478" ht="14" hidden="1" x14ac:dyDescent="0.3"/>
    <row r="5479" ht="14" hidden="1" x14ac:dyDescent="0.3"/>
    <row r="5480" ht="14" hidden="1" x14ac:dyDescent="0.3"/>
    <row r="5481" ht="14" hidden="1" x14ac:dyDescent="0.3"/>
    <row r="5482" ht="14" hidden="1" x14ac:dyDescent="0.3"/>
    <row r="5483" ht="14" hidden="1" x14ac:dyDescent="0.3"/>
    <row r="5484" ht="14" hidden="1" x14ac:dyDescent="0.3"/>
    <row r="5485" ht="14" hidden="1" x14ac:dyDescent="0.3"/>
    <row r="5486" ht="14" hidden="1" x14ac:dyDescent="0.3"/>
    <row r="5487" ht="14" hidden="1" x14ac:dyDescent="0.3"/>
    <row r="5488" ht="14" hidden="1" x14ac:dyDescent="0.3"/>
    <row r="5489" ht="14" hidden="1" x14ac:dyDescent="0.3"/>
    <row r="5490" ht="14" hidden="1" x14ac:dyDescent="0.3"/>
    <row r="5491" ht="14" hidden="1" x14ac:dyDescent="0.3"/>
    <row r="5492" ht="14" hidden="1" x14ac:dyDescent="0.3"/>
    <row r="5493" ht="14" hidden="1" x14ac:dyDescent="0.3"/>
    <row r="5494" ht="14" hidden="1" x14ac:dyDescent="0.3"/>
    <row r="5495" ht="14" hidden="1" x14ac:dyDescent="0.3"/>
    <row r="5496" ht="14" hidden="1" x14ac:dyDescent="0.3"/>
    <row r="5497" ht="14" hidden="1" x14ac:dyDescent="0.3"/>
    <row r="5498" ht="14" hidden="1" x14ac:dyDescent="0.3"/>
    <row r="5499" ht="14" hidden="1" x14ac:dyDescent="0.3"/>
    <row r="5500" ht="14" hidden="1" x14ac:dyDescent="0.3"/>
    <row r="5501" ht="14" hidden="1" x14ac:dyDescent="0.3"/>
    <row r="5502" ht="14" hidden="1" x14ac:dyDescent="0.3"/>
    <row r="5503" ht="14" hidden="1" x14ac:dyDescent="0.3"/>
    <row r="5504" ht="14" hidden="1" x14ac:dyDescent="0.3"/>
    <row r="5505" ht="14" hidden="1" x14ac:dyDescent="0.3"/>
    <row r="5506" ht="14" hidden="1" x14ac:dyDescent="0.3"/>
    <row r="5507" ht="14" hidden="1" x14ac:dyDescent="0.3"/>
    <row r="5508" ht="14" hidden="1" x14ac:dyDescent="0.3"/>
    <row r="5509" ht="14" hidden="1" x14ac:dyDescent="0.3"/>
    <row r="5510" ht="14" hidden="1" x14ac:dyDescent="0.3"/>
    <row r="5511" ht="14" hidden="1" x14ac:dyDescent="0.3"/>
    <row r="5512" ht="14" hidden="1" x14ac:dyDescent="0.3"/>
    <row r="5513" ht="14" hidden="1" x14ac:dyDescent="0.3"/>
    <row r="5514" ht="14" hidden="1" x14ac:dyDescent="0.3"/>
    <row r="5515" ht="14" hidden="1" x14ac:dyDescent="0.3"/>
    <row r="5516" ht="14" hidden="1" x14ac:dyDescent="0.3"/>
    <row r="5517" ht="14" hidden="1" x14ac:dyDescent="0.3"/>
    <row r="5518" ht="14" hidden="1" x14ac:dyDescent="0.3"/>
    <row r="5519" ht="14" hidden="1" x14ac:dyDescent="0.3"/>
    <row r="5520" ht="14" hidden="1" x14ac:dyDescent="0.3"/>
    <row r="5521" ht="14" hidden="1" x14ac:dyDescent="0.3"/>
    <row r="5522" ht="14" hidden="1" x14ac:dyDescent="0.3"/>
    <row r="5523" ht="14" hidden="1" x14ac:dyDescent="0.3"/>
    <row r="5524" ht="14" hidden="1" x14ac:dyDescent="0.3"/>
    <row r="5525" ht="14" hidden="1" x14ac:dyDescent="0.3"/>
    <row r="5526" ht="14" hidden="1" x14ac:dyDescent="0.3"/>
    <row r="5527" ht="14" hidden="1" x14ac:dyDescent="0.3"/>
    <row r="5528" ht="14" hidden="1" x14ac:dyDescent="0.3"/>
    <row r="5529" ht="14" hidden="1" x14ac:dyDescent="0.3"/>
    <row r="5530" ht="14" hidden="1" x14ac:dyDescent="0.3"/>
    <row r="5531" ht="14" hidden="1" x14ac:dyDescent="0.3"/>
    <row r="5532" ht="14" hidden="1" x14ac:dyDescent="0.3"/>
    <row r="5533" ht="14" hidden="1" x14ac:dyDescent="0.3"/>
    <row r="5534" ht="14" hidden="1" x14ac:dyDescent="0.3"/>
    <row r="5535" ht="14" hidden="1" x14ac:dyDescent="0.3"/>
    <row r="5536" ht="14" hidden="1" x14ac:dyDescent="0.3"/>
    <row r="5537" ht="14" hidden="1" x14ac:dyDescent="0.3"/>
    <row r="5538" ht="14" hidden="1" x14ac:dyDescent="0.3"/>
    <row r="5539" ht="14" hidden="1" x14ac:dyDescent="0.3"/>
    <row r="5540" ht="14" hidden="1" x14ac:dyDescent="0.3"/>
    <row r="5541" ht="14" hidden="1" x14ac:dyDescent="0.3"/>
    <row r="5542" ht="14" hidden="1" x14ac:dyDescent="0.3"/>
    <row r="5543" ht="14" hidden="1" x14ac:dyDescent="0.3"/>
    <row r="5544" ht="14" hidden="1" x14ac:dyDescent="0.3"/>
    <row r="5545" ht="14" hidden="1" x14ac:dyDescent="0.3"/>
    <row r="5546" ht="14" hidden="1" x14ac:dyDescent="0.3"/>
    <row r="5547" ht="14" hidden="1" x14ac:dyDescent="0.3"/>
    <row r="5548" ht="14" hidden="1" x14ac:dyDescent="0.3"/>
    <row r="5549" ht="14" hidden="1" x14ac:dyDescent="0.3"/>
    <row r="5550" ht="14" hidden="1" x14ac:dyDescent="0.3"/>
    <row r="5551" ht="14" hidden="1" x14ac:dyDescent="0.3"/>
    <row r="5552" ht="14" hidden="1" x14ac:dyDescent="0.3"/>
    <row r="5553" ht="14" hidden="1" x14ac:dyDescent="0.3"/>
    <row r="5554" ht="14" hidden="1" x14ac:dyDescent="0.3"/>
    <row r="5555" ht="14" hidden="1" x14ac:dyDescent="0.3"/>
    <row r="5556" ht="14" hidden="1" x14ac:dyDescent="0.3"/>
    <row r="5557" ht="14" hidden="1" x14ac:dyDescent="0.3"/>
    <row r="5558" ht="14" hidden="1" x14ac:dyDescent="0.3"/>
    <row r="5559" ht="14" hidden="1" x14ac:dyDescent="0.3"/>
    <row r="5560" ht="14" hidden="1" x14ac:dyDescent="0.3"/>
    <row r="5561" ht="14" hidden="1" x14ac:dyDescent="0.3"/>
    <row r="5562" ht="14" hidden="1" x14ac:dyDescent="0.3"/>
    <row r="5563" ht="14" hidden="1" x14ac:dyDescent="0.3"/>
    <row r="5564" ht="14" hidden="1" x14ac:dyDescent="0.3"/>
    <row r="5565" ht="14" hidden="1" x14ac:dyDescent="0.3"/>
    <row r="5566" ht="14" hidden="1" x14ac:dyDescent="0.3"/>
    <row r="5567" ht="14" hidden="1" x14ac:dyDescent="0.3"/>
    <row r="5568" ht="14" hidden="1" x14ac:dyDescent="0.3"/>
    <row r="5569" ht="14" hidden="1" x14ac:dyDescent="0.3"/>
    <row r="5570" ht="14" hidden="1" x14ac:dyDescent="0.3"/>
    <row r="5571" ht="14" hidden="1" x14ac:dyDescent="0.3"/>
    <row r="5572" ht="14" hidden="1" x14ac:dyDescent="0.3"/>
    <row r="5573" ht="14" hidden="1" x14ac:dyDescent="0.3"/>
    <row r="5574" ht="14" hidden="1" x14ac:dyDescent="0.3"/>
    <row r="5575" ht="14" hidden="1" x14ac:dyDescent="0.3"/>
    <row r="5576" ht="14" hidden="1" x14ac:dyDescent="0.3"/>
    <row r="5577" ht="14" hidden="1" x14ac:dyDescent="0.3"/>
    <row r="5578" ht="14" hidden="1" x14ac:dyDescent="0.3"/>
    <row r="5579" ht="14" hidden="1" x14ac:dyDescent="0.3"/>
    <row r="5580" ht="14" hidden="1" x14ac:dyDescent="0.3"/>
    <row r="5581" ht="14" hidden="1" x14ac:dyDescent="0.3"/>
    <row r="5582" ht="14" hidden="1" x14ac:dyDescent="0.3"/>
    <row r="5583" ht="14" hidden="1" x14ac:dyDescent="0.3"/>
    <row r="5584" ht="14" hidden="1" x14ac:dyDescent="0.3"/>
    <row r="5585" ht="14" hidden="1" x14ac:dyDescent="0.3"/>
    <row r="5586" ht="14" hidden="1" x14ac:dyDescent="0.3"/>
    <row r="5587" ht="14" hidden="1" x14ac:dyDescent="0.3"/>
    <row r="5588" ht="14" hidden="1" x14ac:dyDescent="0.3"/>
    <row r="5589" ht="14" hidden="1" x14ac:dyDescent="0.3"/>
    <row r="5590" ht="14" hidden="1" x14ac:dyDescent="0.3"/>
    <row r="5591" ht="14" hidden="1" x14ac:dyDescent="0.3"/>
    <row r="5592" ht="14" hidden="1" x14ac:dyDescent="0.3"/>
    <row r="5593" ht="14" hidden="1" x14ac:dyDescent="0.3"/>
    <row r="5594" ht="14" hidden="1" x14ac:dyDescent="0.3"/>
    <row r="5595" ht="14" hidden="1" x14ac:dyDescent="0.3"/>
    <row r="5596" ht="14" hidden="1" x14ac:dyDescent="0.3"/>
    <row r="5597" ht="14" hidden="1" x14ac:dyDescent="0.3"/>
    <row r="5598" ht="14" hidden="1" x14ac:dyDescent="0.3"/>
    <row r="5599" ht="14" hidden="1" x14ac:dyDescent="0.3"/>
    <row r="5600" ht="14" hidden="1" x14ac:dyDescent="0.3"/>
    <row r="5601" ht="14" hidden="1" x14ac:dyDescent="0.3"/>
    <row r="5602" ht="14" hidden="1" x14ac:dyDescent="0.3"/>
    <row r="5603" ht="14" hidden="1" x14ac:dyDescent="0.3"/>
    <row r="5604" ht="14" hidden="1" x14ac:dyDescent="0.3"/>
    <row r="5605" ht="14" hidden="1" x14ac:dyDescent="0.3"/>
    <row r="5606" ht="14" hidden="1" x14ac:dyDescent="0.3"/>
    <row r="5607" ht="14" hidden="1" x14ac:dyDescent="0.3"/>
    <row r="5608" ht="14" hidden="1" x14ac:dyDescent="0.3"/>
    <row r="5609" ht="14" hidden="1" x14ac:dyDescent="0.3"/>
    <row r="5610" ht="14" hidden="1" x14ac:dyDescent="0.3"/>
    <row r="5611" ht="14" hidden="1" x14ac:dyDescent="0.3"/>
    <row r="5612" ht="14" hidden="1" x14ac:dyDescent="0.3"/>
    <row r="5613" ht="14" hidden="1" x14ac:dyDescent="0.3"/>
    <row r="5614" ht="14" hidden="1" x14ac:dyDescent="0.3"/>
    <row r="5615" ht="14" hidden="1" x14ac:dyDescent="0.3"/>
    <row r="5616" ht="14" hidden="1" x14ac:dyDescent="0.3"/>
    <row r="5617" ht="14" hidden="1" x14ac:dyDescent="0.3"/>
    <row r="5618" ht="14" hidden="1" x14ac:dyDescent="0.3"/>
    <row r="5619" ht="14" hidden="1" x14ac:dyDescent="0.3"/>
    <row r="5620" ht="14" hidden="1" x14ac:dyDescent="0.3"/>
    <row r="5621" ht="14" hidden="1" x14ac:dyDescent="0.3"/>
    <row r="5622" ht="14" hidden="1" x14ac:dyDescent="0.3"/>
    <row r="5623" ht="14" hidden="1" x14ac:dyDescent="0.3"/>
    <row r="5624" ht="14" hidden="1" x14ac:dyDescent="0.3"/>
    <row r="5625" ht="14" hidden="1" x14ac:dyDescent="0.3"/>
    <row r="5626" ht="14" hidden="1" x14ac:dyDescent="0.3"/>
    <row r="5627" ht="14" hidden="1" x14ac:dyDescent="0.3"/>
    <row r="5628" ht="14" hidden="1" x14ac:dyDescent="0.3"/>
    <row r="5629" ht="14" hidden="1" x14ac:dyDescent="0.3"/>
    <row r="5630" ht="14" hidden="1" x14ac:dyDescent="0.3"/>
    <row r="5631" ht="14" hidden="1" x14ac:dyDescent="0.3"/>
    <row r="5632" ht="14" hidden="1" x14ac:dyDescent="0.3"/>
    <row r="5633" ht="14" hidden="1" x14ac:dyDescent="0.3"/>
    <row r="5634" ht="14" hidden="1" x14ac:dyDescent="0.3"/>
    <row r="5635" ht="14" hidden="1" x14ac:dyDescent="0.3"/>
    <row r="5636" ht="14" hidden="1" x14ac:dyDescent="0.3"/>
    <row r="5637" ht="14" hidden="1" x14ac:dyDescent="0.3"/>
    <row r="5638" ht="14" hidden="1" x14ac:dyDescent="0.3"/>
    <row r="5639" ht="14" hidden="1" x14ac:dyDescent="0.3"/>
    <row r="5640" ht="14" hidden="1" x14ac:dyDescent="0.3"/>
    <row r="5641" ht="14" hidden="1" x14ac:dyDescent="0.3"/>
    <row r="5642" ht="14" hidden="1" x14ac:dyDescent="0.3"/>
    <row r="5643" ht="14" hidden="1" x14ac:dyDescent="0.3"/>
    <row r="5644" ht="14" hidden="1" x14ac:dyDescent="0.3"/>
    <row r="5645" ht="14" hidden="1" x14ac:dyDescent="0.3"/>
    <row r="5646" ht="14" hidden="1" x14ac:dyDescent="0.3"/>
    <row r="5647" ht="14" hidden="1" x14ac:dyDescent="0.3"/>
    <row r="5648" ht="14" hidden="1" x14ac:dyDescent="0.3"/>
    <row r="5649" ht="14" hidden="1" x14ac:dyDescent="0.3"/>
    <row r="5650" ht="14" hidden="1" x14ac:dyDescent="0.3"/>
    <row r="5651" ht="14" hidden="1" x14ac:dyDescent="0.3"/>
    <row r="5652" ht="14" hidden="1" x14ac:dyDescent="0.3"/>
    <row r="5653" ht="14" hidden="1" x14ac:dyDescent="0.3"/>
    <row r="5654" ht="14" hidden="1" x14ac:dyDescent="0.3"/>
    <row r="5655" ht="14" hidden="1" x14ac:dyDescent="0.3"/>
    <row r="5656" ht="14" hidden="1" x14ac:dyDescent="0.3"/>
    <row r="5657" ht="14" hidden="1" x14ac:dyDescent="0.3"/>
    <row r="5658" ht="14" hidden="1" x14ac:dyDescent="0.3"/>
    <row r="5659" ht="14" hidden="1" x14ac:dyDescent="0.3"/>
    <row r="5660" ht="14" hidden="1" x14ac:dyDescent="0.3"/>
    <row r="5661" ht="14" hidden="1" x14ac:dyDescent="0.3"/>
    <row r="5662" ht="14" hidden="1" x14ac:dyDescent="0.3"/>
    <row r="5663" ht="14" hidden="1" x14ac:dyDescent="0.3"/>
    <row r="5664" ht="14" hidden="1" x14ac:dyDescent="0.3"/>
    <row r="5665" ht="14" hidden="1" x14ac:dyDescent="0.3"/>
    <row r="5666" ht="14" hidden="1" x14ac:dyDescent="0.3"/>
    <row r="5667" ht="14" hidden="1" x14ac:dyDescent="0.3"/>
    <row r="5668" ht="14" hidden="1" x14ac:dyDescent="0.3"/>
    <row r="5669" ht="14" hidden="1" x14ac:dyDescent="0.3"/>
    <row r="5670" ht="14" hidden="1" x14ac:dyDescent="0.3"/>
    <row r="5671" ht="14" hidden="1" x14ac:dyDescent="0.3"/>
    <row r="5672" ht="14" hidden="1" x14ac:dyDescent="0.3"/>
    <row r="5673" ht="14" hidden="1" x14ac:dyDescent="0.3"/>
    <row r="5674" ht="14" hidden="1" x14ac:dyDescent="0.3"/>
    <row r="5675" ht="14" hidden="1" x14ac:dyDescent="0.3"/>
    <row r="5676" ht="14" hidden="1" x14ac:dyDescent="0.3"/>
    <row r="5677" ht="14" hidden="1" x14ac:dyDescent="0.3"/>
    <row r="5678" ht="14" hidden="1" x14ac:dyDescent="0.3"/>
    <row r="5679" ht="14" hidden="1" x14ac:dyDescent="0.3"/>
    <row r="5680" ht="14" hidden="1" x14ac:dyDescent="0.3"/>
    <row r="5681" ht="14" hidden="1" x14ac:dyDescent="0.3"/>
    <row r="5682" ht="14" hidden="1" x14ac:dyDescent="0.3"/>
    <row r="5683" ht="14" hidden="1" x14ac:dyDescent="0.3"/>
    <row r="5684" ht="14" hidden="1" x14ac:dyDescent="0.3"/>
    <row r="5685" ht="14" hidden="1" x14ac:dyDescent="0.3"/>
    <row r="5686" ht="14" hidden="1" x14ac:dyDescent="0.3"/>
    <row r="5687" ht="14" hidden="1" x14ac:dyDescent="0.3"/>
    <row r="5688" ht="14" hidden="1" x14ac:dyDescent="0.3"/>
    <row r="5689" ht="14" hidden="1" x14ac:dyDescent="0.3"/>
    <row r="5690" ht="14" hidden="1" x14ac:dyDescent="0.3"/>
    <row r="5691" ht="14" hidden="1" x14ac:dyDescent="0.3"/>
    <row r="5692" ht="14" hidden="1" x14ac:dyDescent="0.3"/>
    <row r="5693" ht="14" hidden="1" x14ac:dyDescent="0.3"/>
    <row r="5694" ht="14" hidden="1" x14ac:dyDescent="0.3"/>
    <row r="5695" ht="14" hidden="1" x14ac:dyDescent="0.3"/>
    <row r="5696" ht="14" hidden="1" x14ac:dyDescent="0.3"/>
    <row r="5697" ht="14" hidden="1" x14ac:dyDescent="0.3"/>
    <row r="5698" ht="14" hidden="1" x14ac:dyDescent="0.3"/>
    <row r="5699" ht="14" hidden="1" x14ac:dyDescent="0.3"/>
    <row r="5700" ht="14" hidden="1" x14ac:dyDescent="0.3"/>
    <row r="5701" ht="14" hidden="1" x14ac:dyDescent="0.3"/>
    <row r="5702" ht="14" hidden="1" x14ac:dyDescent="0.3"/>
    <row r="5703" ht="14" hidden="1" x14ac:dyDescent="0.3"/>
    <row r="5704" ht="14" hidden="1" x14ac:dyDescent="0.3"/>
    <row r="5705" ht="14" hidden="1" x14ac:dyDescent="0.3"/>
    <row r="5706" ht="14" hidden="1" x14ac:dyDescent="0.3"/>
    <row r="5707" ht="14" hidden="1" x14ac:dyDescent="0.3"/>
    <row r="5708" ht="14" hidden="1" x14ac:dyDescent="0.3"/>
    <row r="5709" ht="14" hidden="1" x14ac:dyDescent="0.3"/>
    <row r="5710" ht="14" hidden="1" x14ac:dyDescent="0.3"/>
    <row r="5711" ht="14" hidden="1" x14ac:dyDescent="0.3"/>
    <row r="5712" ht="14" hidden="1" x14ac:dyDescent="0.3"/>
    <row r="5713" ht="14" hidden="1" x14ac:dyDescent="0.3"/>
    <row r="5714" ht="14" hidden="1" x14ac:dyDescent="0.3"/>
    <row r="5715" ht="14" hidden="1" x14ac:dyDescent="0.3"/>
    <row r="5716" ht="14" hidden="1" x14ac:dyDescent="0.3"/>
    <row r="5717" ht="14" hidden="1" x14ac:dyDescent="0.3"/>
    <row r="5718" ht="14" hidden="1" x14ac:dyDescent="0.3"/>
    <row r="5719" ht="14" hidden="1" x14ac:dyDescent="0.3"/>
    <row r="5720" ht="14" hidden="1" x14ac:dyDescent="0.3"/>
    <row r="5721" ht="14" hidden="1" x14ac:dyDescent="0.3"/>
    <row r="5722" ht="14" hidden="1" x14ac:dyDescent="0.3"/>
    <row r="5723" ht="14" hidden="1" x14ac:dyDescent="0.3"/>
    <row r="5724" ht="14" hidden="1" x14ac:dyDescent="0.3"/>
    <row r="5725" ht="14" hidden="1" x14ac:dyDescent="0.3"/>
    <row r="5726" ht="14" hidden="1" x14ac:dyDescent="0.3"/>
    <row r="5727" ht="14" hidden="1" x14ac:dyDescent="0.3"/>
    <row r="5728" ht="14" hidden="1" x14ac:dyDescent="0.3"/>
    <row r="5729" ht="14" hidden="1" x14ac:dyDescent="0.3"/>
    <row r="5730" ht="14" hidden="1" x14ac:dyDescent="0.3"/>
    <row r="5731" ht="14" hidden="1" x14ac:dyDescent="0.3"/>
    <row r="5732" ht="14" hidden="1" x14ac:dyDescent="0.3"/>
    <row r="5733" ht="14" hidden="1" x14ac:dyDescent="0.3"/>
    <row r="5734" ht="14" hidden="1" x14ac:dyDescent="0.3"/>
    <row r="5735" ht="14" hidden="1" x14ac:dyDescent="0.3"/>
    <row r="5736" ht="14" hidden="1" x14ac:dyDescent="0.3"/>
    <row r="5737" ht="14" hidden="1" x14ac:dyDescent="0.3"/>
    <row r="5738" ht="14" hidden="1" x14ac:dyDescent="0.3"/>
    <row r="5739" ht="14" hidden="1" x14ac:dyDescent="0.3"/>
    <row r="5740" ht="14" hidden="1" x14ac:dyDescent="0.3"/>
    <row r="5741" ht="14" hidden="1" x14ac:dyDescent="0.3"/>
    <row r="5742" ht="14" hidden="1" x14ac:dyDescent="0.3"/>
    <row r="5743" ht="14" hidden="1" x14ac:dyDescent="0.3"/>
    <row r="5744" ht="14" hidden="1" x14ac:dyDescent="0.3"/>
    <row r="5745" ht="14" hidden="1" x14ac:dyDescent="0.3"/>
    <row r="5746" ht="14" hidden="1" x14ac:dyDescent="0.3"/>
    <row r="5747" ht="14" hidden="1" x14ac:dyDescent="0.3"/>
    <row r="5748" ht="14" hidden="1" x14ac:dyDescent="0.3"/>
    <row r="5749" ht="14" hidden="1" x14ac:dyDescent="0.3"/>
    <row r="5750" ht="14" hidden="1" x14ac:dyDescent="0.3"/>
    <row r="5751" ht="14" hidden="1" x14ac:dyDescent="0.3"/>
    <row r="5752" ht="14" hidden="1" x14ac:dyDescent="0.3"/>
    <row r="5753" ht="14" hidden="1" x14ac:dyDescent="0.3"/>
    <row r="5754" ht="14" hidden="1" x14ac:dyDescent="0.3"/>
    <row r="5755" ht="14" hidden="1" x14ac:dyDescent="0.3"/>
    <row r="5756" ht="14" hidden="1" x14ac:dyDescent="0.3"/>
    <row r="5757" ht="14" hidden="1" x14ac:dyDescent="0.3"/>
    <row r="5758" ht="14" hidden="1" x14ac:dyDescent="0.3"/>
    <row r="5759" ht="14" hidden="1" x14ac:dyDescent="0.3"/>
    <row r="5760" ht="14" hidden="1" x14ac:dyDescent="0.3"/>
    <row r="5761" ht="14" hidden="1" x14ac:dyDescent="0.3"/>
    <row r="5762" ht="14" hidden="1" x14ac:dyDescent="0.3"/>
    <row r="5763" ht="14" hidden="1" x14ac:dyDescent="0.3"/>
    <row r="5764" ht="14" hidden="1" x14ac:dyDescent="0.3"/>
    <row r="5765" ht="14" hidden="1" x14ac:dyDescent="0.3"/>
    <row r="5766" ht="14" hidden="1" x14ac:dyDescent="0.3"/>
    <row r="5767" ht="14" hidden="1" x14ac:dyDescent="0.3"/>
    <row r="5768" ht="14" hidden="1" x14ac:dyDescent="0.3"/>
    <row r="5769" ht="14" hidden="1" x14ac:dyDescent="0.3"/>
    <row r="5770" ht="14" hidden="1" x14ac:dyDescent="0.3"/>
    <row r="5771" ht="14" hidden="1" x14ac:dyDescent="0.3"/>
    <row r="5772" ht="14" hidden="1" x14ac:dyDescent="0.3"/>
    <row r="5773" ht="14" hidden="1" x14ac:dyDescent="0.3"/>
    <row r="5774" ht="14" hidden="1" x14ac:dyDescent="0.3"/>
    <row r="5775" ht="14" hidden="1" x14ac:dyDescent="0.3"/>
    <row r="5776" ht="14" hidden="1" x14ac:dyDescent="0.3"/>
    <row r="5777" ht="14" hidden="1" x14ac:dyDescent="0.3"/>
    <row r="5778" ht="14" hidden="1" x14ac:dyDescent="0.3"/>
    <row r="5779" ht="14" hidden="1" x14ac:dyDescent="0.3"/>
    <row r="5780" ht="14" hidden="1" x14ac:dyDescent="0.3"/>
    <row r="5781" ht="14" hidden="1" x14ac:dyDescent="0.3"/>
    <row r="5782" ht="14" hidden="1" x14ac:dyDescent="0.3"/>
    <row r="5783" ht="14" hidden="1" x14ac:dyDescent="0.3"/>
    <row r="5784" ht="14" hidden="1" x14ac:dyDescent="0.3"/>
    <row r="5785" ht="14" hidden="1" x14ac:dyDescent="0.3"/>
    <row r="5786" ht="14" hidden="1" x14ac:dyDescent="0.3"/>
    <row r="5787" ht="14" hidden="1" x14ac:dyDescent="0.3"/>
    <row r="5788" ht="14" hidden="1" x14ac:dyDescent="0.3"/>
    <row r="5789" ht="14" hidden="1" x14ac:dyDescent="0.3"/>
    <row r="5790" ht="14" hidden="1" x14ac:dyDescent="0.3"/>
    <row r="5791" ht="14" hidden="1" x14ac:dyDescent="0.3"/>
    <row r="5792" ht="14" hidden="1" x14ac:dyDescent="0.3"/>
    <row r="5793" ht="14" hidden="1" x14ac:dyDescent="0.3"/>
    <row r="5794" ht="14" hidden="1" x14ac:dyDescent="0.3"/>
    <row r="5795" ht="14" hidden="1" x14ac:dyDescent="0.3"/>
    <row r="5796" ht="14" hidden="1" x14ac:dyDescent="0.3"/>
    <row r="5797" ht="14" hidden="1" x14ac:dyDescent="0.3"/>
    <row r="5798" ht="14" hidden="1" x14ac:dyDescent="0.3"/>
    <row r="5799" ht="14" hidden="1" x14ac:dyDescent="0.3"/>
    <row r="5800" ht="14" hidden="1" x14ac:dyDescent="0.3"/>
    <row r="5801" ht="14" hidden="1" x14ac:dyDescent="0.3"/>
    <row r="5802" ht="14" hidden="1" x14ac:dyDescent="0.3"/>
    <row r="5803" ht="14" hidden="1" x14ac:dyDescent="0.3"/>
    <row r="5804" ht="14" hidden="1" x14ac:dyDescent="0.3"/>
    <row r="5805" ht="14" hidden="1" x14ac:dyDescent="0.3"/>
    <row r="5806" ht="14" hidden="1" x14ac:dyDescent="0.3"/>
    <row r="5807" ht="14" hidden="1" x14ac:dyDescent="0.3"/>
    <row r="5808" ht="14" hidden="1" x14ac:dyDescent="0.3"/>
    <row r="5809" ht="14" hidden="1" x14ac:dyDescent="0.3"/>
    <row r="5810" ht="14" hidden="1" x14ac:dyDescent="0.3"/>
    <row r="5811" ht="14" hidden="1" x14ac:dyDescent="0.3"/>
    <row r="5812" ht="14" hidden="1" x14ac:dyDescent="0.3"/>
    <row r="5813" ht="14" hidden="1" x14ac:dyDescent="0.3"/>
    <row r="5814" ht="14" hidden="1" x14ac:dyDescent="0.3"/>
    <row r="5815" ht="14" hidden="1" x14ac:dyDescent="0.3"/>
    <row r="5816" ht="14" hidden="1" x14ac:dyDescent="0.3"/>
    <row r="5817" ht="14" hidden="1" x14ac:dyDescent="0.3"/>
    <row r="5818" ht="14" hidden="1" x14ac:dyDescent="0.3"/>
    <row r="5819" ht="14" hidden="1" x14ac:dyDescent="0.3"/>
    <row r="5820" ht="14" hidden="1" x14ac:dyDescent="0.3"/>
    <row r="5821" ht="14" hidden="1" x14ac:dyDescent="0.3"/>
    <row r="5822" ht="14" hidden="1" x14ac:dyDescent="0.3"/>
    <row r="5823" ht="14" hidden="1" x14ac:dyDescent="0.3"/>
    <row r="5824" ht="14" hidden="1" x14ac:dyDescent="0.3"/>
    <row r="5825" ht="14" hidden="1" x14ac:dyDescent="0.3"/>
    <row r="5826" ht="14" hidden="1" x14ac:dyDescent="0.3"/>
    <row r="5827" ht="14" hidden="1" x14ac:dyDescent="0.3"/>
    <row r="5828" ht="14" hidden="1" x14ac:dyDescent="0.3"/>
    <row r="5829" ht="14" hidden="1" x14ac:dyDescent="0.3"/>
    <row r="5830" ht="14" hidden="1" x14ac:dyDescent="0.3"/>
    <row r="5831" ht="14" hidden="1" x14ac:dyDescent="0.3"/>
    <row r="5832" ht="14" hidden="1" x14ac:dyDescent="0.3"/>
    <row r="5833" ht="14" hidden="1" x14ac:dyDescent="0.3"/>
    <row r="5834" ht="14" hidden="1" x14ac:dyDescent="0.3"/>
    <row r="5835" ht="14" hidden="1" x14ac:dyDescent="0.3"/>
    <row r="5836" ht="14" hidden="1" x14ac:dyDescent="0.3"/>
    <row r="5837" ht="14" hidden="1" x14ac:dyDescent="0.3"/>
    <row r="5838" ht="14" hidden="1" x14ac:dyDescent="0.3"/>
    <row r="5839" ht="14" hidden="1" x14ac:dyDescent="0.3"/>
    <row r="5840" ht="14" hidden="1" x14ac:dyDescent="0.3"/>
    <row r="5841" ht="14" hidden="1" x14ac:dyDescent="0.3"/>
    <row r="5842" ht="14" hidden="1" x14ac:dyDescent="0.3"/>
    <row r="5843" ht="14" hidden="1" x14ac:dyDescent="0.3"/>
    <row r="5844" ht="14" hidden="1" x14ac:dyDescent="0.3"/>
    <row r="5845" ht="14" hidden="1" x14ac:dyDescent="0.3"/>
    <row r="5846" ht="14" hidden="1" x14ac:dyDescent="0.3"/>
    <row r="5847" ht="14" hidden="1" x14ac:dyDescent="0.3"/>
    <row r="5848" ht="14" hidden="1" x14ac:dyDescent="0.3"/>
    <row r="5849" ht="14" hidden="1" x14ac:dyDescent="0.3"/>
    <row r="5850" ht="14" hidden="1" x14ac:dyDescent="0.3"/>
    <row r="5851" ht="14" hidden="1" x14ac:dyDescent="0.3"/>
    <row r="5852" ht="14" hidden="1" x14ac:dyDescent="0.3"/>
    <row r="5853" ht="14" hidden="1" x14ac:dyDescent="0.3"/>
    <row r="5854" ht="14" hidden="1" x14ac:dyDescent="0.3"/>
    <row r="5855" ht="14" hidden="1" x14ac:dyDescent="0.3"/>
    <row r="5856" ht="14" hidden="1" x14ac:dyDescent="0.3"/>
    <row r="5857" ht="14" hidden="1" x14ac:dyDescent="0.3"/>
    <row r="5858" ht="14" hidden="1" x14ac:dyDescent="0.3"/>
    <row r="5859" ht="14" hidden="1" x14ac:dyDescent="0.3"/>
    <row r="5860" ht="14" hidden="1" x14ac:dyDescent="0.3"/>
    <row r="5861" ht="14" hidden="1" x14ac:dyDescent="0.3"/>
    <row r="5862" ht="14" hidden="1" x14ac:dyDescent="0.3"/>
    <row r="5863" ht="14" hidden="1" x14ac:dyDescent="0.3"/>
    <row r="5864" ht="14" hidden="1" x14ac:dyDescent="0.3"/>
    <row r="5865" ht="14" hidden="1" x14ac:dyDescent="0.3"/>
    <row r="5866" ht="14" hidden="1" x14ac:dyDescent="0.3"/>
    <row r="5867" ht="14" hidden="1" x14ac:dyDescent="0.3"/>
    <row r="5868" ht="14" hidden="1" x14ac:dyDescent="0.3"/>
    <row r="5869" ht="14" hidden="1" x14ac:dyDescent="0.3"/>
    <row r="5870" ht="14" hidden="1" x14ac:dyDescent="0.3"/>
    <row r="5871" ht="14" hidden="1" x14ac:dyDescent="0.3"/>
    <row r="5872" ht="14" hidden="1" x14ac:dyDescent="0.3"/>
    <row r="5873" ht="14" hidden="1" x14ac:dyDescent="0.3"/>
    <row r="5874" ht="14" hidden="1" x14ac:dyDescent="0.3"/>
    <row r="5875" ht="14" hidden="1" x14ac:dyDescent="0.3"/>
    <row r="5876" ht="14" hidden="1" x14ac:dyDescent="0.3"/>
    <row r="5877" ht="14" hidden="1" x14ac:dyDescent="0.3"/>
    <row r="5878" ht="14" hidden="1" x14ac:dyDescent="0.3"/>
    <row r="5879" ht="14" hidden="1" x14ac:dyDescent="0.3"/>
    <row r="5880" ht="14" hidden="1" x14ac:dyDescent="0.3"/>
    <row r="5881" ht="14" hidden="1" x14ac:dyDescent="0.3"/>
    <row r="5882" ht="14" hidden="1" x14ac:dyDescent="0.3"/>
    <row r="5883" ht="14" hidden="1" x14ac:dyDescent="0.3"/>
    <row r="5884" ht="14" hidden="1" x14ac:dyDescent="0.3"/>
    <row r="5885" ht="14" hidden="1" x14ac:dyDescent="0.3"/>
    <row r="5886" ht="14" hidden="1" x14ac:dyDescent="0.3"/>
    <row r="5887" ht="14" hidden="1" x14ac:dyDescent="0.3"/>
    <row r="5888" ht="14" hidden="1" x14ac:dyDescent="0.3"/>
    <row r="5889" ht="14" hidden="1" x14ac:dyDescent="0.3"/>
    <row r="5890" ht="14" hidden="1" x14ac:dyDescent="0.3"/>
    <row r="5891" ht="14" hidden="1" x14ac:dyDescent="0.3"/>
    <row r="5892" ht="14" hidden="1" x14ac:dyDescent="0.3"/>
    <row r="5893" ht="14" hidden="1" x14ac:dyDescent="0.3"/>
    <row r="5894" ht="14" hidden="1" x14ac:dyDescent="0.3"/>
    <row r="5895" ht="14" hidden="1" x14ac:dyDescent="0.3"/>
    <row r="5896" ht="14" hidden="1" x14ac:dyDescent="0.3"/>
    <row r="5897" ht="14" hidden="1" x14ac:dyDescent="0.3"/>
    <row r="5898" ht="14" hidden="1" x14ac:dyDescent="0.3"/>
    <row r="5899" ht="14" hidden="1" x14ac:dyDescent="0.3"/>
    <row r="5900" ht="14" hidden="1" x14ac:dyDescent="0.3"/>
    <row r="5901" ht="14" hidden="1" x14ac:dyDescent="0.3"/>
    <row r="5902" ht="14" hidden="1" x14ac:dyDescent="0.3"/>
    <row r="5903" ht="14" hidden="1" x14ac:dyDescent="0.3"/>
    <row r="5904" ht="14" hidden="1" x14ac:dyDescent="0.3"/>
    <row r="5905" ht="14" hidden="1" x14ac:dyDescent="0.3"/>
    <row r="5906" ht="14" hidden="1" x14ac:dyDescent="0.3"/>
    <row r="5907" ht="14" hidden="1" x14ac:dyDescent="0.3"/>
    <row r="5908" ht="14" hidden="1" x14ac:dyDescent="0.3"/>
    <row r="5909" ht="14" hidden="1" x14ac:dyDescent="0.3"/>
    <row r="5910" ht="14" hidden="1" x14ac:dyDescent="0.3"/>
    <row r="5911" ht="14" hidden="1" x14ac:dyDescent="0.3"/>
    <row r="5912" ht="14" hidden="1" x14ac:dyDescent="0.3"/>
    <row r="5913" ht="14" hidden="1" x14ac:dyDescent="0.3"/>
    <row r="5914" ht="14" hidden="1" x14ac:dyDescent="0.3"/>
    <row r="5915" ht="14" hidden="1" x14ac:dyDescent="0.3"/>
    <row r="5916" ht="14" hidden="1" x14ac:dyDescent="0.3"/>
    <row r="5917" ht="14" hidden="1" x14ac:dyDescent="0.3"/>
    <row r="5918" ht="14" hidden="1" x14ac:dyDescent="0.3"/>
    <row r="5919" ht="14" hidden="1" x14ac:dyDescent="0.3"/>
    <row r="5920" ht="14" hidden="1" x14ac:dyDescent="0.3"/>
    <row r="5921" ht="14" hidden="1" x14ac:dyDescent="0.3"/>
    <row r="5922" ht="14" hidden="1" x14ac:dyDescent="0.3"/>
    <row r="5923" ht="14" hidden="1" x14ac:dyDescent="0.3"/>
    <row r="5924" ht="14" hidden="1" x14ac:dyDescent="0.3"/>
    <row r="5925" ht="14" hidden="1" x14ac:dyDescent="0.3"/>
    <row r="5926" ht="14" hidden="1" x14ac:dyDescent="0.3"/>
    <row r="5927" ht="14" hidden="1" x14ac:dyDescent="0.3"/>
    <row r="5928" ht="14" hidden="1" x14ac:dyDescent="0.3"/>
    <row r="5929" ht="14" hidden="1" x14ac:dyDescent="0.3"/>
    <row r="5930" ht="14" hidden="1" x14ac:dyDescent="0.3"/>
    <row r="5931" ht="14" hidden="1" x14ac:dyDescent="0.3"/>
    <row r="5932" ht="14" hidden="1" x14ac:dyDescent="0.3"/>
    <row r="5933" ht="14" hidden="1" x14ac:dyDescent="0.3"/>
    <row r="5934" ht="14" hidden="1" x14ac:dyDescent="0.3"/>
    <row r="5935" ht="14" hidden="1" x14ac:dyDescent="0.3"/>
    <row r="5936" ht="14" hidden="1" x14ac:dyDescent="0.3"/>
    <row r="5937" ht="14" hidden="1" x14ac:dyDescent="0.3"/>
    <row r="5938" ht="14" hidden="1" x14ac:dyDescent="0.3"/>
    <row r="5939" ht="14" hidden="1" x14ac:dyDescent="0.3"/>
    <row r="5940" ht="14" hidden="1" x14ac:dyDescent="0.3"/>
    <row r="5941" ht="14" hidden="1" x14ac:dyDescent="0.3"/>
    <row r="5942" ht="14" hidden="1" x14ac:dyDescent="0.3"/>
    <row r="5943" ht="14" hidden="1" x14ac:dyDescent="0.3"/>
    <row r="5944" ht="14" hidden="1" x14ac:dyDescent="0.3"/>
    <row r="5945" ht="14" hidden="1" x14ac:dyDescent="0.3"/>
    <row r="5946" ht="14" hidden="1" x14ac:dyDescent="0.3"/>
    <row r="5947" ht="14" hidden="1" x14ac:dyDescent="0.3"/>
    <row r="5948" ht="14" hidden="1" x14ac:dyDescent="0.3"/>
    <row r="5949" ht="14" hidden="1" x14ac:dyDescent="0.3"/>
    <row r="5950" ht="14" hidden="1" x14ac:dyDescent="0.3"/>
    <row r="5951" ht="14" hidden="1" x14ac:dyDescent="0.3"/>
    <row r="5952" ht="14" hidden="1" x14ac:dyDescent="0.3"/>
    <row r="5953" ht="14" hidden="1" x14ac:dyDescent="0.3"/>
    <row r="5954" ht="14" hidden="1" x14ac:dyDescent="0.3"/>
    <row r="5955" ht="14" hidden="1" x14ac:dyDescent="0.3"/>
    <row r="5956" ht="14" hidden="1" x14ac:dyDescent="0.3"/>
    <row r="5957" ht="14" hidden="1" x14ac:dyDescent="0.3"/>
    <row r="5958" ht="14" hidden="1" x14ac:dyDescent="0.3"/>
    <row r="5959" ht="14" hidden="1" x14ac:dyDescent="0.3"/>
    <row r="5960" ht="14" hidden="1" x14ac:dyDescent="0.3"/>
    <row r="5961" ht="14" hidden="1" x14ac:dyDescent="0.3"/>
    <row r="5962" ht="14" hidden="1" x14ac:dyDescent="0.3"/>
    <row r="5963" ht="14" hidden="1" x14ac:dyDescent="0.3"/>
    <row r="5964" ht="14" hidden="1" x14ac:dyDescent="0.3"/>
    <row r="5965" ht="14" hidden="1" x14ac:dyDescent="0.3"/>
    <row r="5966" ht="14" hidden="1" x14ac:dyDescent="0.3"/>
    <row r="5967" ht="14" hidden="1" x14ac:dyDescent="0.3"/>
    <row r="5968" ht="14" hidden="1" x14ac:dyDescent="0.3"/>
    <row r="5969" ht="14" hidden="1" x14ac:dyDescent="0.3"/>
    <row r="5970" ht="14" hidden="1" x14ac:dyDescent="0.3"/>
    <row r="5971" ht="14" hidden="1" x14ac:dyDescent="0.3"/>
    <row r="5972" ht="14" hidden="1" x14ac:dyDescent="0.3"/>
    <row r="5973" ht="14" hidden="1" x14ac:dyDescent="0.3"/>
    <row r="5974" ht="14" hidden="1" x14ac:dyDescent="0.3"/>
    <row r="5975" ht="14" hidden="1" x14ac:dyDescent="0.3"/>
    <row r="5976" ht="14" hidden="1" x14ac:dyDescent="0.3"/>
    <row r="5977" ht="14" hidden="1" x14ac:dyDescent="0.3"/>
    <row r="5978" ht="14" hidden="1" x14ac:dyDescent="0.3"/>
    <row r="5979" ht="14" hidden="1" x14ac:dyDescent="0.3"/>
    <row r="5980" ht="14" hidden="1" x14ac:dyDescent="0.3"/>
    <row r="5981" ht="14" hidden="1" x14ac:dyDescent="0.3"/>
    <row r="5982" ht="14" hidden="1" x14ac:dyDescent="0.3"/>
    <row r="5983" ht="14" hidden="1" x14ac:dyDescent="0.3"/>
    <row r="5984" ht="14" hidden="1" x14ac:dyDescent="0.3"/>
    <row r="5985" ht="14" hidden="1" x14ac:dyDescent="0.3"/>
    <row r="5986" ht="14" hidden="1" x14ac:dyDescent="0.3"/>
    <row r="5987" ht="14" hidden="1" x14ac:dyDescent="0.3"/>
    <row r="5988" ht="14" hidden="1" x14ac:dyDescent="0.3"/>
    <row r="5989" ht="14" hidden="1" x14ac:dyDescent="0.3"/>
    <row r="5990" ht="14" hidden="1" x14ac:dyDescent="0.3"/>
    <row r="5991" ht="14" hidden="1" x14ac:dyDescent="0.3"/>
    <row r="5992" ht="14" hidden="1" x14ac:dyDescent="0.3"/>
    <row r="5993" ht="14" hidden="1" x14ac:dyDescent="0.3"/>
    <row r="5994" ht="14" hidden="1" x14ac:dyDescent="0.3"/>
    <row r="5995" ht="14" hidden="1" x14ac:dyDescent="0.3"/>
    <row r="5996" ht="14" hidden="1" x14ac:dyDescent="0.3"/>
    <row r="5997" ht="14" hidden="1" x14ac:dyDescent="0.3"/>
    <row r="5998" ht="14" hidden="1" x14ac:dyDescent="0.3"/>
    <row r="5999" ht="14" hidden="1" x14ac:dyDescent="0.3"/>
    <row r="6000" ht="14" hidden="1" x14ac:dyDescent="0.3"/>
    <row r="6001" ht="14" hidden="1" x14ac:dyDescent="0.3"/>
    <row r="6002" ht="14" hidden="1" x14ac:dyDescent="0.3"/>
    <row r="6003" ht="14" hidden="1" x14ac:dyDescent="0.3"/>
    <row r="6004" ht="14" hidden="1" x14ac:dyDescent="0.3"/>
    <row r="6005" ht="14" hidden="1" x14ac:dyDescent="0.3"/>
    <row r="6006" ht="14" hidden="1" x14ac:dyDescent="0.3"/>
    <row r="6007" ht="14" hidden="1" x14ac:dyDescent="0.3"/>
    <row r="6008" ht="14" hidden="1" x14ac:dyDescent="0.3"/>
    <row r="6009" ht="14" hidden="1" x14ac:dyDescent="0.3"/>
    <row r="6010" ht="14" hidden="1" x14ac:dyDescent="0.3"/>
    <row r="6011" ht="14" hidden="1" x14ac:dyDescent="0.3"/>
    <row r="6012" ht="14" hidden="1" x14ac:dyDescent="0.3"/>
    <row r="6013" ht="14" hidden="1" x14ac:dyDescent="0.3"/>
    <row r="6014" ht="14" hidden="1" x14ac:dyDescent="0.3"/>
    <row r="6015" ht="14" hidden="1" x14ac:dyDescent="0.3"/>
    <row r="6016" ht="14" hidden="1" x14ac:dyDescent="0.3"/>
    <row r="6017" ht="14" hidden="1" x14ac:dyDescent="0.3"/>
    <row r="6018" ht="14" hidden="1" x14ac:dyDescent="0.3"/>
    <row r="6019" ht="14" hidden="1" x14ac:dyDescent="0.3"/>
    <row r="6020" ht="14" hidden="1" x14ac:dyDescent="0.3"/>
    <row r="6021" ht="14" hidden="1" x14ac:dyDescent="0.3"/>
    <row r="6022" ht="14" hidden="1" x14ac:dyDescent="0.3"/>
    <row r="6023" ht="14" hidden="1" x14ac:dyDescent="0.3"/>
    <row r="6024" ht="14" hidden="1" x14ac:dyDescent="0.3"/>
    <row r="6025" ht="14" hidden="1" x14ac:dyDescent="0.3"/>
    <row r="6026" ht="14" hidden="1" x14ac:dyDescent="0.3"/>
    <row r="6027" ht="14" hidden="1" x14ac:dyDescent="0.3"/>
    <row r="6028" ht="14" hidden="1" x14ac:dyDescent="0.3"/>
    <row r="6029" ht="14" hidden="1" x14ac:dyDescent="0.3"/>
    <row r="6030" ht="14" hidden="1" x14ac:dyDescent="0.3"/>
    <row r="6031" ht="14" hidden="1" x14ac:dyDescent="0.3"/>
    <row r="6032" ht="14" hidden="1" x14ac:dyDescent="0.3"/>
    <row r="6033" ht="14" hidden="1" x14ac:dyDescent="0.3"/>
    <row r="6034" ht="14" hidden="1" x14ac:dyDescent="0.3"/>
    <row r="6035" ht="14" hidden="1" x14ac:dyDescent="0.3"/>
    <row r="6036" ht="14" hidden="1" x14ac:dyDescent="0.3"/>
    <row r="6037" ht="14" hidden="1" x14ac:dyDescent="0.3"/>
    <row r="6038" ht="14" hidden="1" x14ac:dyDescent="0.3"/>
    <row r="6039" ht="14" hidden="1" x14ac:dyDescent="0.3"/>
    <row r="6040" ht="14" hidden="1" x14ac:dyDescent="0.3"/>
    <row r="6041" ht="14" hidden="1" x14ac:dyDescent="0.3"/>
    <row r="6042" ht="14" hidden="1" x14ac:dyDescent="0.3"/>
    <row r="6043" ht="14" hidden="1" x14ac:dyDescent="0.3"/>
    <row r="6044" ht="14" hidden="1" x14ac:dyDescent="0.3"/>
    <row r="6045" ht="14" hidden="1" x14ac:dyDescent="0.3"/>
    <row r="6046" ht="14" hidden="1" x14ac:dyDescent="0.3"/>
    <row r="6047" ht="14" hidden="1" x14ac:dyDescent="0.3"/>
    <row r="6048" ht="14" hidden="1" x14ac:dyDescent="0.3"/>
    <row r="6049" ht="14" hidden="1" x14ac:dyDescent="0.3"/>
    <row r="6050" ht="14" hidden="1" x14ac:dyDescent="0.3"/>
    <row r="6051" ht="14" hidden="1" x14ac:dyDescent="0.3"/>
    <row r="6052" ht="14" hidden="1" x14ac:dyDescent="0.3"/>
    <row r="6053" ht="14" hidden="1" x14ac:dyDescent="0.3"/>
    <row r="6054" ht="14" hidden="1" x14ac:dyDescent="0.3"/>
    <row r="6055" ht="14" hidden="1" x14ac:dyDescent="0.3"/>
    <row r="6056" ht="14" hidden="1" x14ac:dyDescent="0.3"/>
    <row r="6057" ht="14" hidden="1" x14ac:dyDescent="0.3"/>
    <row r="6058" ht="14" hidden="1" x14ac:dyDescent="0.3"/>
    <row r="6059" ht="14" hidden="1" x14ac:dyDescent="0.3"/>
    <row r="6060" ht="14" hidden="1" x14ac:dyDescent="0.3"/>
    <row r="6061" ht="14" hidden="1" x14ac:dyDescent="0.3"/>
    <row r="6062" ht="14" hidden="1" x14ac:dyDescent="0.3"/>
    <row r="6063" ht="14" hidden="1" x14ac:dyDescent="0.3"/>
    <row r="6064" ht="14" hidden="1" x14ac:dyDescent="0.3"/>
    <row r="6065" ht="14" hidden="1" x14ac:dyDescent="0.3"/>
    <row r="6066" ht="14" hidden="1" x14ac:dyDescent="0.3"/>
    <row r="6067" ht="14" hidden="1" x14ac:dyDescent="0.3"/>
    <row r="6068" ht="14" hidden="1" x14ac:dyDescent="0.3"/>
    <row r="6069" ht="14" hidden="1" x14ac:dyDescent="0.3"/>
    <row r="6070" ht="14" hidden="1" x14ac:dyDescent="0.3"/>
    <row r="6071" ht="14" hidden="1" x14ac:dyDescent="0.3"/>
    <row r="6072" ht="14" hidden="1" x14ac:dyDescent="0.3"/>
    <row r="6073" ht="14" hidden="1" x14ac:dyDescent="0.3"/>
    <row r="6074" ht="14" hidden="1" x14ac:dyDescent="0.3"/>
    <row r="6075" ht="14" hidden="1" x14ac:dyDescent="0.3"/>
    <row r="6076" ht="14" hidden="1" x14ac:dyDescent="0.3"/>
    <row r="6077" ht="14" hidden="1" x14ac:dyDescent="0.3"/>
    <row r="6078" ht="14" hidden="1" x14ac:dyDescent="0.3"/>
    <row r="6079" ht="14" hidden="1" x14ac:dyDescent="0.3"/>
    <row r="6080" ht="14" hidden="1" x14ac:dyDescent="0.3"/>
    <row r="6081" ht="14" hidden="1" x14ac:dyDescent="0.3"/>
    <row r="6082" ht="14" hidden="1" x14ac:dyDescent="0.3"/>
    <row r="6083" ht="14" hidden="1" x14ac:dyDescent="0.3"/>
    <row r="6084" ht="14" hidden="1" x14ac:dyDescent="0.3"/>
    <row r="6085" ht="14" hidden="1" x14ac:dyDescent="0.3"/>
    <row r="6086" ht="14" hidden="1" x14ac:dyDescent="0.3"/>
    <row r="6087" ht="14" hidden="1" x14ac:dyDescent="0.3"/>
    <row r="6088" ht="14" hidden="1" x14ac:dyDescent="0.3"/>
    <row r="6089" ht="14" hidden="1" x14ac:dyDescent="0.3"/>
    <row r="6090" ht="14" hidden="1" x14ac:dyDescent="0.3"/>
    <row r="6091" ht="14" hidden="1" x14ac:dyDescent="0.3"/>
    <row r="6092" ht="14" hidden="1" x14ac:dyDescent="0.3"/>
    <row r="6093" ht="14" hidden="1" x14ac:dyDescent="0.3"/>
    <row r="6094" ht="14" hidden="1" x14ac:dyDescent="0.3"/>
    <row r="6095" ht="14" hidden="1" x14ac:dyDescent="0.3"/>
    <row r="6096" ht="14" hidden="1" x14ac:dyDescent="0.3"/>
    <row r="6097" ht="14" hidden="1" x14ac:dyDescent="0.3"/>
    <row r="6098" ht="14" hidden="1" x14ac:dyDescent="0.3"/>
    <row r="6099" ht="14" hidden="1" x14ac:dyDescent="0.3"/>
    <row r="6100" ht="14" hidden="1" x14ac:dyDescent="0.3"/>
    <row r="6101" ht="14" hidden="1" x14ac:dyDescent="0.3"/>
    <row r="6102" ht="14" hidden="1" x14ac:dyDescent="0.3"/>
    <row r="6103" ht="14" hidden="1" x14ac:dyDescent="0.3"/>
    <row r="6104" ht="14" hidden="1" x14ac:dyDescent="0.3"/>
    <row r="6105" ht="14" hidden="1" x14ac:dyDescent="0.3"/>
    <row r="6106" ht="14" hidden="1" x14ac:dyDescent="0.3"/>
    <row r="6107" ht="14" hidden="1" x14ac:dyDescent="0.3"/>
    <row r="6108" ht="14" hidden="1" x14ac:dyDescent="0.3"/>
    <row r="6109" ht="14" hidden="1" x14ac:dyDescent="0.3"/>
    <row r="6110" ht="14" hidden="1" x14ac:dyDescent="0.3"/>
    <row r="6111" ht="14" hidden="1" x14ac:dyDescent="0.3"/>
    <row r="6112" ht="14" hidden="1" x14ac:dyDescent="0.3"/>
    <row r="6113" ht="14" hidden="1" x14ac:dyDescent="0.3"/>
    <row r="6114" ht="14" hidden="1" x14ac:dyDescent="0.3"/>
    <row r="6115" ht="14" hidden="1" x14ac:dyDescent="0.3"/>
    <row r="6116" ht="14" hidden="1" x14ac:dyDescent="0.3"/>
    <row r="6117" ht="14" hidden="1" x14ac:dyDescent="0.3"/>
    <row r="6118" ht="14" hidden="1" x14ac:dyDescent="0.3"/>
    <row r="6119" ht="14" hidden="1" x14ac:dyDescent="0.3"/>
    <row r="6120" ht="14" hidden="1" x14ac:dyDescent="0.3"/>
    <row r="6121" ht="14" hidden="1" x14ac:dyDescent="0.3"/>
    <row r="6122" ht="14" hidden="1" x14ac:dyDescent="0.3"/>
    <row r="6123" ht="14" hidden="1" x14ac:dyDescent="0.3"/>
    <row r="6124" ht="14" hidden="1" x14ac:dyDescent="0.3"/>
    <row r="6125" ht="14" hidden="1" x14ac:dyDescent="0.3"/>
    <row r="6126" ht="14" hidden="1" x14ac:dyDescent="0.3"/>
    <row r="6127" ht="14" hidden="1" x14ac:dyDescent="0.3"/>
    <row r="6128" ht="14" hidden="1" x14ac:dyDescent="0.3"/>
    <row r="6129" ht="14" hidden="1" x14ac:dyDescent="0.3"/>
    <row r="6130" ht="14" hidden="1" x14ac:dyDescent="0.3"/>
    <row r="6131" ht="14" hidden="1" x14ac:dyDescent="0.3"/>
    <row r="6132" ht="14" hidden="1" x14ac:dyDescent="0.3"/>
    <row r="6133" ht="14" hidden="1" x14ac:dyDescent="0.3"/>
    <row r="6134" ht="14" hidden="1" x14ac:dyDescent="0.3"/>
    <row r="6135" ht="14" hidden="1" x14ac:dyDescent="0.3"/>
    <row r="6136" ht="14" hidden="1" x14ac:dyDescent="0.3"/>
    <row r="6137" ht="14" hidden="1" x14ac:dyDescent="0.3"/>
    <row r="6138" ht="14" hidden="1" x14ac:dyDescent="0.3"/>
    <row r="6139" ht="14" hidden="1" x14ac:dyDescent="0.3"/>
    <row r="6140" ht="14" hidden="1" x14ac:dyDescent="0.3"/>
    <row r="6141" ht="14" hidden="1" x14ac:dyDescent="0.3"/>
    <row r="6142" ht="14" hidden="1" x14ac:dyDescent="0.3"/>
    <row r="6143" ht="14" hidden="1" x14ac:dyDescent="0.3"/>
    <row r="6144" ht="14" hidden="1" x14ac:dyDescent="0.3"/>
    <row r="6145" ht="14" hidden="1" x14ac:dyDescent="0.3"/>
    <row r="6146" ht="14" hidden="1" x14ac:dyDescent="0.3"/>
    <row r="6147" ht="14" hidden="1" x14ac:dyDescent="0.3"/>
    <row r="6148" ht="14" hidden="1" x14ac:dyDescent="0.3"/>
    <row r="6149" ht="14" hidden="1" x14ac:dyDescent="0.3"/>
    <row r="6150" ht="14" hidden="1" x14ac:dyDescent="0.3"/>
    <row r="6151" ht="14" hidden="1" x14ac:dyDescent="0.3"/>
    <row r="6152" ht="14" hidden="1" x14ac:dyDescent="0.3"/>
    <row r="6153" ht="14" hidden="1" x14ac:dyDescent="0.3"/>
    <row r="6154" ht="14" hidden="1" x14ac:dyDescent="0.3"/>
    <row r="6155" ht="14" hidden="1" x14ac:dyDescent="0.3"/>
    <row r="6156" ht="14" hidden="1" x14ac:dyDescent="0.3"/>
    <row r="6157" ht="14" hidden="1" x14ac:dyDescent="0.3"/>
    <row r="6158" ht="14" hidden="1" x14ac:dyDescent="0.3"/>
    <row r="6159" ht="14" hidden="1" x14ac:dyDescent="0.3"/>
    <row r="6160" ht="14" hidden="1" x14ac:dyDescent="0.3"/>
    <row r="6161" ht="14" hidden="1" x14ac:dyDescent="0.3"/>
    <row r="6162" ht="14" hidden="1" x14ac:dyDescent="0.3"/>
    <row r="6163" ht="14" hidden="1" x14ac:dyDescent="0.3"/>
    <row r="6164" ht="14" hidden="1" x14ac:dyDescent="0.3"/>
    <row r="6165" ht="14" hidden="1" x14ac:dyDescent="0.3"/>
    <row r="6166" ht="14" hidden="1" x14ac:dyDescent="0.3"/>
    <row r="6167" ht="14" hidden="1" x14ac:dyDescent="0.3"/>
    <row r="6168" ht="14" hidden="1" x14ac:dyDescent="0.3"/>
    <row r="6169" ht="14" hidden="1" x14ac:dyDescent="0.3"/>
    <row r="6170" ht="14" hidden="1" x14ac:dyDescent="0.3"/>
    <row r="6171" ht="14" hidden="1" x14ac:dyDescent="0.3"/>
    <row r="6172" ht="14" hidden="1" x14ac:dyDescent="0.3"/>
    <row r="6173" ht="14" hidden="1" x14ac:dyDescent="0.3"/>
    <row r="6174" ht="14" hidden="1" x14ac:dyDescent="0.3"/>
    <row r="6175" ht="14" hidden="1" x14ac:dyDescent="0.3"/>
    <row r="6176" ht="14" hidden="1" x14ac:dyDescent="0.3"/>
    <row r="6177" ht="14" hidden="1" x14ac:dyDescent="0.3"/>
    <row r="6178" ht="14" hidden="1" x14ac:dyDescent="0.3"/>
    <row r="6179" ht="14" hidden="1" x14ac:dyDescent="0.3"/>
    <row r="6180" ht="14" hidden="1" x14ac:dyDescent="0.3"/>
    <row r="6181" ht="14" hidden="1" x14ac:dyDescent="0.3"/>
    <row r="6182" ht="14" hidden="1" x14ac:dyDescent="0.3"/>
    <row r="6183" ht="14" hidden="1" x14ac:dyDescent="0.3"/>
    <row r="6184" ht="14" hidden="1" x14ac:dyDescent="0.3"/>
    <row r="6185" ht="14" hidden="1" x14ac:dyDescent="0.3"/>
    <row r="6186" ht="14" hidden="1" x14ac:dyDescent="0.3"/>
    <row r="6187" ht="14" hidden="1" x14ac:dyDescent="0.3"/>
    <row r="6188" ht="14" hidden="1" x14ac:dyDescent="0.3"/>
    <row r="6189" ht="14" hidden="1" x14ac:dyDescent="0.3"/>
    <row r="6190" ht="14" hidden="1" x14ac:dyDescent="0.3"/>
    <row r="6191" ht="14" hidden="1" x14ac:dyDescent="0.3"/>
    <row r="6192" ht="14" hidden="1" x14ac:dyDescent="0.3"/>
    <row r="6193" ht="14" hidden="1" x14ac:dyDescent="0.3"/>
    <row r="6194" ht="14" hidden="1" x14ac:dyDescent="0.3"/>
    <row r="6195" ht="14" hidden="1" x14ac:dyDescent="0.3"/>
    <row r="6196" ht="14" hidden="1" x14ac:dyDescent="0.3"/>
    <row r="6197" ht="14" hidden="1" x14ac:dyDescent="0.3"/>
    <row r="6198" ht="14" hidden="1" x14ac:dyDescent="0.3"/>
    <row r="6199" ht="14" hidden="1" x14ac:dyDescent="0.3"/>
    <row r="6200" ht="14" hidden="1" x14ac:dyDescent="0.3"/>
    <row r="6201" ht="14" hidden="1" x14ac:dyDescent="0.3"/>
    <row r="6202" ht="14" hidden="1" x14ac:dyDescent="0.3"/>
    <row r="6203" ht="14" hidden="1" x14ac:dyDescent="0.3"/>
    <row r="6204" ht="14" hidden="1" x14ac:dyDescent="0.3"/>
    <row r="6205" ht="14" hidden="1" x14ac:dyDescent="0.3"/>
    <row r="6206" ht="14" hidden="1" x14ac:dyDescent="0.3"/>
    <row r="6207" ht="14" hidden="1" x14ac:dyDescent="0.3"/>
    <row r="6208" ht="14" hidden="1" x14ac:dyDescent="0.3"/>
    <row r="6209" ht="14" hidden="1" x14ac:dyDescent="0.3"/>
    <row r="6210" ht="14" hidden="1" x14ac:dyDescent="0.3"/>
    <row r="6211" ht="14" hidden="1" x14ac:dyDescent="0.3"/>
    <row r="6212" ht="14" hidden="1" x14ac:dyDescent="0.3"/>
    <row r="6213" ht="14" hidden="1" x14ac:dyDescent="0.3"/>
    <row r="6214" ht="14" hidden="1" x14ac:dyDescent="0.3"/>
    <row r="6215" ht="14" hidden="1" x14ac:dyDescent="0.3"/>
    <row r="6216" ht="14" hidden="1" x14ac:dyDescent="0.3"/>
    <row r="6217" ht="14" hidden="1" x14ac:dyDescent="0.3"/>
    <row r="6218" ht="14" hidden="1" x14ac:dyDescent="0.3"/>
    <row r="6219" ht="14" hidden="1" x14ac:dyDescent="0.3"/>
    <row r="6220" ht="14" hidden="1" x14ac:dyDescent="0.3"/>
    <row r="6221" ht="14" hidden="1" x14ac:dyDescent="0.3"/>
    <row r="6222" ht="14" hidden="1" x14ac:dyDescent="0.3"/>
    <row r="6223" ht="14" hidden="1" x14ac:dyDescent="0.3"/>
    <row r="6224" ht="14" hidden="1" x14ac:dyDescent="0.3"/>
    <row r="6225" ht="14" hidden="1" x14ac:dyDescent="0.3"/>
    <row r="6226" ht="14" hidden="1" x14ac:dyDescent="0.3"/>
    <row r="6227" ht="14" hidden="1" x14ac:dyDescent="0.3"/>
    <row r="6228" ht="14" hidden="1" x14ac:dyDescent="0.3"/>
    <row r="6229" ht="14" hidden="1" x14ac:dyDescent="0.3"/>
    <row r="6230" ht="14" hidden="1" x14ac:dyDescent="0.3"/>
    <row r="6231" ht="14" hidden="1" x14ac:dyDescent="0.3"/>
    <row r="6232" ht="14" hidden="1" x14ac:dyDescent="0.3"/>
    <row r="6233" ht="14" hidden="1" x14ac:dyDescent="0.3"/>
    <row r="6234" ht="14" hidden="1" x14ac:dyDescent="0.3"/>
    <row r="6235" ht="14" hidden="1" x14ac:dyDescent="0.3"/>
    <row r="6236" ht="14" hidden="1" x14ac:dyDescent="0.3"/>
    <row r="6237" ht="14" hidden="1" x14ac:dyDescent="0.3"/>
    <row r="6238" ht="14" hidden="1" x14ac:dyDescent="0.3"/>
    <row r="6239" ht="14" hidden="1" x14ac:dyDescent="0.3"/>
    <row r="6240" ht="14" hidden="1" x14ac:dyDescent="0.3"/>
    <row r="6241" ht="14" hidden="1" x14ac:dyDescent="0.3"/>
    <row r="6242" ht="14" hidden="1" x14ac:dyDescent="0.3"/>
    <row r="6243" ht="14" hidden="1" x14ac:dyDescent="0.3"/>
    <row r="6244" ht="14" hidden="1" x14ac:dyDescent="0.3"/>
    <row r="6245" ht="14" hidden="1" x14ac:dyDescent="0.3"/>
    <row r="6246" ht="14" hidden="1" x14ac:dyDescent="0.3"/>
    <row r="6247" ht="14" hidden="1" x14ac:dyDescent="0.3"/>
    <row r="6248" ht="14" hidden="1" x14ac:dyDescent="0.3"/>
    <row r="6249" ht="14" hidden="1" x14ac:dyDescent="0.3"/>
    <row r="6250" ht="14" hidden="1" x14ac:dyDescent="0.3"/>
    <row r="6251" ht="14" hidden="1" x14ac:dyDescent="0.3"/>
    <row r="6252" ht="14" hidden="1" x14ac:dyDescent="0.3"/>
    <row r="6253" ht="14" hidden="1" x14ac:dyDescent="0.3"/>
    <row r="6254" ht="14" hidden="1" x14ac:dyDescent="0.3"/>
    <row r="6255" ht="14" hidden="1" x14ac:dyDescent="0.3"/>
    <row r="6256" ht="14" hidden="1" x14ac:dyDescent="0.3"/>
    <row r="6257" ht="14" hidden="1" x14ac:dyDescent="0.3"/>
    <row r="6258" ht="14" hidden="1" x14ac:dyDescent="0.3"/>
    <row r="6259" ht="14" hidden="1" x14ac:dyDescent="0.3"/>
    <row r="6260" ht="14" hidden="1" x14ac:dyDescent="0.3"/>
    <row r="6261" ht="14" hidden="1" x14ac:dyDescent="0.3"/>
    <row r="6262" ht="14" hidden="1" x14ac:dyDescent="0.3"/>
    <row r="6263" ht="14" hidden="1" x14ac:dyDescent="0.3"/>
    <row r="6264" ht="14" hidden="1" x14ac:dyDescent="0.3"/>
    <row r="6265" ht="14" hidden="1" x14ac:dyDescent="0.3"/>
    <row r="6266" ht="14" hidden="1" x14ac:dyDescent="0.3"/>
    <row r="6267" ht="14" hidden="1" x14ac:dyDescent="0.3"/>
    <row r="6268" ht="14" hidden="1" x14ac:dyDescent="0.3"/>
    <row r="6269" ht="14" hidden="1" x14ac:dyDescent="0.3"/>
    <row r="6270" ht="14" hidden="1" x14ac:dyDescent="0.3"/>
    <row r="6271" ht="14" hidden="1" x14ac:dyDescent="0.3"/>
    <row r="6272" ht="14" hidden="1" x14ac:dyDescent="0.3"/>
    <row r="6273" ht="14" hidden="1" x14ac:dyDescent="0.3"/>
    <row r="6274" ht="14" hidden="1" x14ac:dyDescent="0.3"/>
    <row r="6275" ht="14" hidden="1" x14ac:dyDescent="0.3"/>
    <row r="6276" ht="14" hidden="1" x14ac:dyDescent="0.3"/>
    <row r="6277" ht="14" hidden="1" x14ac:dyDescent="0.3"/>
    <row r="6278" ht="14" hidden="1" x14ac:dyDescent="0.3"/>
    <row r="6279" ht="14" hidden="1" x14ac:dyDescent="0.3"/>
    <row r="6280" ht="14" hidden="1" x14ac:dyDescent="0.3"/>
    <row r="6281" ht="14" hidden="1" x14ac:dyDescent="0.3"/>
    <row r="6282" ht="14" hidden="1" x14ac:dyDescent="0.3"/>
    <row r="6283" ht="14" hidden="1" x14ac:dyDescent="0.3"/>
    <row r="6284" ht="14" hidden="1" x14ac:dyDescent="0.3"/>
    <row r="6285" ht="14" hidden="1" x14ac:dyDescent="0.3"/>
    <row r="6286" ht="14" hidden="1" x14ac:dyDescent="0.3"/>
    <row r="6287" ht="14" hidden="1" x14ac:dyDescent="0.3"/>
    <row r="6288" ht="14" hidden="1" x14ac:dyDescent="0.3"/>
    <row r="6289" ht="14" hidden="1" x14ac:dyDescent="0.3"/>
    <row r="6290" ht="14" hidden="1" x14ac:dyDescent="0.3"/>
    <row r="6291" ht="14" hidden="1" x14ac:dyDescent="0.3"/>
    <row r="6292" ht="14" hidden="1" x14ac:dyDescent="0.3"/>
    <row r="6293" ht="14" hidden="1" x14ac:dyDescent="0.3"/>
    <row r="6294" ht="14" hidden="1" x14ac:dyDescent="0.3"/>
    <row r="6295" ht="14" hidden="1" x14ac:dyDescent="0.3"/>
    <row r="6296" ht="14" hidden="1" x14ac:dyDescent="0.3"/>
    <row r="6297" ht="14" hidden="1" x14ac:dyDescent="0.3"/>
    <row r="6298" ht="14" hidden="1" x14ac:dyDescent="0.3"/>
    <row r="6299" ht="14" hidden="1" x14ac:dyDescent="0.3"/>
    <row r="6300" ht="14" hidden="1" x14ac:dyDescent="0.3"/>
    <row r="6301" ht="14" hidden="1" x14ac:dyDescent="0.3"/>
    <row r="6302" ht="14" hidden="1" x14ac:dyDescent="0.3"/>
    <row r="6303" ht="14" hidden="1" x14ac:dyDescent="0.3"/>
    <row r="6304" ht="14" hidden="1" x14ac:dyDescent="0.3"/>
    <row r="6305" ht="14" hidden="1" x14ac:dyDescent="0.3"/>
    <row r="6306" ht="14" hidden="1" x14ac:dyDescent="0.3"/>
    <row r="6307" ht="14" hidden="1" x14ac:dyDescent="0.3"/>
    <row r="6308" ht="14" hidden="1" x14ac:dyDescent="0.3"/>
    <row r="6309" ht="14" hidden="1" x14ac:dyDescent="0.3"/>
    <row r="6310" ht="14" hidden="1" x14ac:dyDescent="0.3"/>
    <row r="6311" ht="14" hidden="1" x14ac:dyDescent="0.3"/>
    <row r="6312" ht="14" hidden="1" x14ac:dyDescent="0.3"/>
    <row r="6313" ht="14" hidden="1" x14ac:dyDescent="0.3"/>
    <row r="6314" ht="14" hidden="1" x14ac:dyDescent="0.3"/>
    <row r="6315" ht="14" hidden="1" x14ac:dyDescent="0.3"/>
    <row r="6316" ht="14" hidden="1" x14ac:dyDescent="0.3"/>
    <row r="6317" ht="14" hidden="1" x14ac:dyDescent="0.3"/>
    <row r="6318" ht="14" hidden="1" x14ac:dyDescent="0.3"/>
    <row r="6319" ht="14" hidden="1" x14ac:dyDescent="0.3"/>
    <row r="6320" ht="14" hidden="1" x14ac:dyDescent="0.3"/>
    <row r="6321" ht="14" hidden="1" x14ac:dyDescent="0.3"/>
    <row r="6322" ht="14" hidden="1" x14ac:dyDescent="0.3"/>
    <row r="6323" ht="14" hidden="1" x14ac:dyDescent="0.3"/>
    <row r="6324" ht="14" hidden="1" x14ac:dyDescent="0.3"/>
    <row r="6325" ht="14" hidden="1" x14ac:dyDescent="0.3"/>
    <row r="6326" ht="14" hidden="1" x14ac:dyDescent="0.3"/>
    <row r="6327" ht="14" hidden="1" x14ac:dyDescent="0.3"/>
    <row r="6328" ht="14" hidden="1" x14ac:dyDescent="0.3"/>
    <row r="6329" ht="14" hidden="1" x14ac:dyDescent="0.3"/>
    <row r="6330" ht="14" hidden="1" x14ac:dyDescent="0.3"/>
    <row r="6331" ht="14" hidden="1" x14ac:dyDescent="0.3"/>
    <row r="6332" ht="14" hidden="1" x14ac:dyDescent="0.3"/>
    <row r="6333" ht="14" hidden="1" x14ac:dyDescent="0.3"/>
    <row r="6334" ht="14" hidden="1" x14ac:dyDescent="0.3"/>
    <row r="6335" ht="14" hidden="1" x14ac:dyDescent="0.3"/>
    <row r="6336" ht="14" hidden="1" x14ac:dyDescent="0.3"/>
    <row r="6337" ht="14" hidden="1" x14ac:dyDescent="0.3"/>
    <row r="6338" ht="14" hidden="1" x14ac:dyDescent="0.3"/>
    <row r="6339" ht="14" hidden="1" x14ac:dyDescent="0.3"/>
    <row r="6340" ht="14" hidden="1" x14ac:dyDescent="0.3"/>
    <row r="6341" ht="14" hidden="1" x14ac:dyDescent="0.3"/>
    <row r="6342" ht="14" hidden="1" x14ac:dyDescent="0.3"/>
    <row r="6343" ht="14" hidden="1" x14ac:dyDescent="0.3"/>
    <row r="6344" ht="14" hidden="1" x14ac:dyDescent="0.3"/>
    <row r="6345" ht="14" hidden="1" x14ac:dyDescent="0.3"/>
    <row r="6346" ht="14" hidden="1" x14ac:dyDescent="0.3"/>
    <row r="6347" ht="14" hidden="1" x14ac:dyDescent="0.3"/>
    <row r="6348" ht="14" hidden="1" x14ac:dyDescent="0.3"/>
    <row r="6349" ht="14" hidden="1" x14ac:dyDescent="0.3"/>
    <row r="6350" ht="14" hidden="1" x14ac:dyDescent="0.3"/>
    <row r="6351" ht="14" hidden="1" x14ac:dyDescent="0.3"/>
    <row r="6352" ht="14" hidden="1" x14ac:dyDescent="0.3"/>
    <row r="6353" ht="14" hidden="1" x14ac:dyDescent="0.3"/>
    <row r="6354" ht="14" hidden="1" x14ac:dyDescent="0.3"/>
    <row r="6355" ht="14" hidden="1" x14ac:dyDescent="0.3"/>
    <row r="6356" ht="14" hidden="1" x14ac:dyDescent="0.3"/>
    <row r="6357" ht="14" hidden="1" x14ac:dyDescent="0.3"/>
    <row r="6358" ht="14" hidden="1" x14ac:dyDescent="0.3"/>
    <row r="6359" ht="14" hidden="1" x14ac:dyDescent="0.3"/>
    <row r="6360" ht="14" hidden="1" x14ac:dyDescent="0.3"/>
    <row r="6361" ht="14" hidden="1" x14ac:dyDescent="0.3"/>
    <row r="6362" ht="14" hidden="1" x14ac:dyDescent="0.3"/>
    <row r="6363" ht="14" hidden="1" x14ac:dyDescent="0.3"/>
    <row r="6364" ht="14" hidden="1" x14ac:dyDescent="0.3"/>
    <row r="6365" ht="14" hidden="1" x14ac:dyDescent="0.3"/>
    <row r="6366" ht="14" hidden="1" x14ac:dyDescent="0.3"/>
    <row r="6367" ht="14" hidden="1" x14ac:dyDescent="0.3"/>
    <row r="6368" ht="14" hidden="1" x14ac:dyDescent="0.3"/>
    <row r="6369" ht="14" hidden="1" x14ac:dyDescent="0.3"/>
    <row r="6370" ht="14" hidden="1" x14ac:dyDescent="0.3"/>
    <row r="6371" ht="14" hidden="1" x14ac:dyDescent="0.3"/>
    <row r="6372" ht="14" hidden="1" x14ac:dyDescent="0.3"/>
    <row r="6373" ht="14" hidden="1" x14ac:dyDescent="0.3"/>
    <row r="6374" ht="14" hidden="1" x14ac:dyDescent="0.3"/>
    <row r="6375" ht="14" hidden="1" x14ac:dyDescent="0.3"/>
    <row r="6376" ht="14" hidden="1" x14ac:dyDescent="0.3"/>
    <row r="6377" ht="14" hidden="1" x14ac:dyDescent="0.3"/>
    <row r="6378" ht="14" hidden="1" x14ac:dyDescent="0.3"/>
    <row r="6379" ht="14" hidden="1" x14ac:dyDescent="0.3"/>
    <row r="6380" ht="14" hidden="1" x14ac:dyDescent="0.3"/>
    <row r="6381" ht="14" hidden="1" x14ac:dyDescent="0.3"/>
    <row r="6382" ht="14" hidden="1" x14ac:dyDescent="0.3"/>
    <row r="6383" ht="14" hidden="1" x14ac:dyDescent="0.3"/>
    <row r="6384" ht="14" hidden="1" x14ac:dyDescent="0.3"/>
    <row r="6385" ht="14" hidden="1" x14ac:dyDescent="0.3"/>
    <row r="6386" ht="14" hidden="1" x14ac:dyDescent="0.3"/>
    <row r="6387" ht="14" hidden="1" x14ac:dyDescent="0.3"/>
    <row r="6388" ht="14" hidden="1" x14ac:dyDescent="0.3"/>
    <row r="6389" ht="14" hidden="1" x14ac:dyDescent="0.3"/>
    <row r="6390" ht="14" hidden="1" x14ac:dyDescent="0.3"/>
    <row r="6391" ht="14" hidden="1" x14ac:dyDescent="0.3"/>
    <row r="6392" ht="14" hidden="1" x14ac:dyDescent="0.3"/>
    <row r="6393" ht="14" hidden="1" x14ac:dyDescent="0.3"/>
    <row r="6394" ht="14" hidden="1" x14ac:dyDescent="0.3"/>
    <row r="6395" ht="14" hidden="1" x14ac:dyDescent="0.3"/>
    <row r="6396" ht="14" hidden="1" x14ac:dyDescent="0.3"/>
    <row r="6397" ht="14" hidden="1" x14ac:dyDescent="0.3"/>
    <row r="6398" ht="14" hidden="1" x14ac:dyDescent="0.3"/>
    <row r="6399" ht="14" hidden="1" x14ac:dyDescent="0.3"/>
    <row r="6400" ht="14" hidden="1" x14ac:dyDescent="0.3"/>
    <row r="6401" ht="14" hidden="1" x14ac:dyDescent="0.3"/>
    <row r="6402" ht="14" hidden="1" x14ac:dyDescent="0.3"/>
    <row r="6403" ht="14" hidden="1" x14ac:dyDescent="0.3"/>
    <row r="6404" ht="14" hidden="1" x14ac:dyDescent="0.3"/>
    <row r="6405" ht="14" hidden="1" x14ac:dyDescent="0.3"/>
    <row r="6406" ht="14" hidden="1" x14ac:dyDescent="0.3"/>
    <row r="6407" ht="14" hidden="1" x14ac:dyDescent="0.3"/>
    <row r="6408" ht="14" hidden="1" x14ac:dyDescent="0.3"/>
    <row r="6409" ht="14" hidden="1" x14ac:dyDescent="0.3"/>
    <row r="6410" ht="14" hidden="1" x14ac:dyDescent="0.3"/>
    <row r="6411" ht="14" hidden="1" x14ac:dyDescent="0.3"/>
    <row r="6412" ht="14" hidden="1" x14ac:dyDescent="0.3"/>
    <row r="6413" ht="14" hidden="1" x14ac:dyDescent="0.3"/>
    <row r="6414" ht="14" hidden="1" x14ac:dyDescent="0.3"/>
    <row r="6415" ht="14" hidden="1" x14ac:dyDescent="0.3"/>
    <row r="6416" ht="14" hidden="1" x14ac:dyDescent="0.3"/>
    <row r="6417" ht="14" hidden="1" x14ac:dyDescent="0.3"/>
    <row r="6418" ht="14" hidden="1" x14ac:dyDescent="0.3"/>
    <row r="6419" ht="14" hidden="1" x14ac:dyDescent="0.3"/>
    <row r="6420" ht="14" hidden="1" x14ac:dyDescent="0.3"/>
    <row r="6421" ht="14" hidden="1" x14ac:dyDescent="0.3"/>
    <row r="6422" ht="14" hidden="1" x14ac:dyDescent="0.3"/>
    <row r="6423" ht="14" hidden="1" x14ac:dyDescent="0.3"/>
    <row r="6424" ht="14" hidden="1" x14ac:dyDescent="0.3"/>
    <row r="6425" ht="14" hidden="1" x14ac:dyDescent="0.3"/>
    <row r="6426" ht="14" hidden="1" x14ac:dyDescent="0.3"/>
    <row r="6427" ht="14" hidden="1" x14ac:dyDescent="0.3"/>
    <row r="6428" ht="14" hidden="1" x14ac:dyDescent="0.3"/>
    <row r="6429" ht="14" hidden="1" x14ac:dyDescent="0.3"/>
    <row r="6430" ht="14" hidden="1" x14ac:dyDescent="0.3"/>
    <row r="6431" ht="14" hidden="1" x14ac:dyDescent="0.3"/>
    <row r="6432" ht="14" hidden="1" x14ac:dyDescent="0.3"/>
    <row r="6433" ht="14" hidden="1" x14ac:dyDescent="0.3"/>
    <row r="6434" ht="14" hidden="1" x14ac:dyDescent="0.3"/>
    <row r="6435" ht="14" hidden="1" x14ac:dyDescent="0.3"/>
    <row r="6436" ht="14" hidden="1" x14ac:dyDescent="0.3"/>
    <row r="6437" ht="14" hidden="1" x14ac:dyDescent="0.3"/>
    <row r="6438" ht="14" hidden="1" x14ac:dyDescent="0.3"/>
    <row r="6439" ht="14" hidden="1" x14ac:dyDescent="0.3"/>
    <row r="6440" ht="14" hidden="1" x14ac:dyDescent="0.3"/>
    <row r="6441" ht="14" hidden="1" x14ac:dyDescent="0.3"/>
    <row r="6442" ht="14" hidden="1" x14ac:dyDescent="0.3"/>
    <row r="6443" ht="14" hidden="1" x14ac:dyDescent="0.3"/>
    <row r="6444" ht="14" hidden="1" x14ac:dyDescent="0.3"/>
    <row r="6445" ht="14" hidden="1" x14ac:dyDescent="0.3"/>
    <row r="6446" ht="14" hidden="1" x14ac:dyDescent="0.3"/>
    <row r="6447" ht="14" hidden="1" x14ac:dyDescent="0.3"/>
    <row r="6448" ht="14" hidden="1" x14ac:dyDescent="0.3"/>
    <row r="6449" ht="14" hidden="1" x14ac:dyDescent="0.3"/>
    <row r="6450" ht="14" hidden="1" x14ac:dyDescent="0.3"/>
    <row r="6451" ht="14" hidden="1" x14ac:dyDescent="0.3"/>
    <row r="6452" ht="14" hidden="1" x14ac:dyDescent="0.3"/>
    <row r="6453" ht="14" hidden="1" x14ac:dyDescent="0.3"/>
    <row r="6454" ht="14" hidden="1" x14ac:dyDescent="0.3"/>
    <row r="6455" ht="14" hidden="1" x14ac:dyDescent="0.3"/>
    <row r="6456" ht="14" hidden="1" x14ac:dyDescent="0.3"/>
    <row r="6457" ht="14" hidden="1" x14ac:dyDescent="0.3"/>
    <row r="6458" ht="14" hidden="1" x14ac:dyDescent="0.3"/>
    <row r="6459" ht="14" hidden="1" x14ac:dyDescent="0.3"/>
    <row r="6460" ht="14" hidden="1" x14ac:dyDescent="0.3"/>
    <row r="6461" ht="14" hidden="1" x14ac:dyDescent="0.3"/>
    <row r="6462" ht="14" hidden="1" x14ac:dyDescent="0.3"/>
    <row r="6463" ht="14" hidden="1" x14ac:dyDescent="0.3"/>
    <row r="6464" ht="14" hidden="1" x14ac:dyDescent="0.3"/>
    <row r="6465" ht="14" hidden="1" x14ac:dyDescent="0.3"/>
    <row r="6466" ht="14" hidden="1" x14ac:dyDescent="0.3"/>
    <row r="6467" ht="14" hidden="1" x14ac:dyDescent="0.3"/>
    <row r="6468" ht="14" hidden="1" x14ac:dyDescent="0.3"/>
    <row r="6469" ht="14" hidden="1" x14ac:dyDescent="0.3"/>
    <row r="6470" ht="14" hidden="1" x14ac:dyDescent="0.3"/>
    <row r="6471" ht="14" hidden="1" x14ac:dyDescent="0.3"/>
    <row r="6472" ht="14" hidden="1" x14ac:dyDescent="0.3"/>
    <row r="6473" ht="14" hidden="1" x14ac:dyDescent="0.3"/>
    <row r="6474" ht="14" hidden="1" x14ac:dyDescent="0.3"/>
    <row r="6475" ht="14" hidden="1" x14ac:dyDescent="0.3"/>
    <row r="6476" ht="14" hidden="1" x14ac:dyDescent="0.3"/>
    <row r="6477" ht="14" hidden="1" x14ac:dyDescent="0.3"/>
    <row r="6478" ht="14" hidden="1" x14ac:dyDescent="0.3"/>
    <row r="6479" ht="14" hidden="1" x14ac:dyDescent="0.3"/>
    <row r="6480" ht="14" hidden="1" x14ac:dyDescent="0.3"/>
    <row r="6481" ht="14" hidden="1" x14ac:dyDescent="0.3"/>
    <row r="6482" ht="14" hidden="1" x14ac:dyDescent="0.3"/>
    <row r="6483" ht="14" hidden="1" x14ac:dyDescent="0.3"/>
    <row r="6484" ht="14" hidden="1" x14ac:dyDescent="0.3"/>
    <row r="6485" ht="14" hidden="1" x14ac:dyDescent="0.3"/>
    <row r="6486" ht="14" hidden="1" x14ac:dyDescent="0.3"/>
    <row r="6487" ht="14" hidden="1" x14ac:dyDescent="0.3"/>
    <row r="6488" ht="14" hidden="1" x14ac:dyDescent="0.3"/>
    <row r="6489" ht="14" hidden="1" x14ac:dyDescent="0.3"/>
    <row r="6490" ht="14" hidden="1" x14ac:dyDescent="0.3"/>
    <row r="6491" ht="14" hidden="1" x14ac:dyDescent="0.3"/>
    <row r="6492" ht="14" hidden="1" x14ac:dyDescent="0.3"/>
    <row r="6493" ht="14" hidden="1" x14ac:dyDescent="0.3"/>
    <row r="6494" ht="14" hidden="1" x14ac:dyDescent="0.3"/>
    <row r="6495" ht="14" hidden="1" x14ac:dyDescent="0.3"/>
    <row r="6496" ht="14" hidden="1" x14ac:dyDescent="0.3"/>
    <row r="6497" ht="14" hidden="1" x14ac:dyDescent="0.3"/>
    <row r="6498" ht="14" hidden="1" x14ac:dyDescent="0.3"/>
    <row r="6499" ht="14" hidden="1" x14ac:dyDescent="0.3"/>
    <row r="6500" ht="14" hidden="1" x14ac:dyDescent="0.3"/>
    <row r="6501" ht="14" hidden="1" x14ac:dyDescent="0.3"/>
    <row r="6502" ht="14" hidden="1" x14ac:dyDescent="0.3"/>
    <row r="6503" ht="14" hidden="1" x14ac:dyDescent="0.3"/>
    <row r="6504" ht="14" hidden="1" x14ac:dyDescent="0.3"/>
    <row r="6505" ht="14" hidden="1" x14ac:dyDescent="0.3"/>
    <row r="6506" ht="14" hidden="1" x14ac:dyDescent="0.3"/>
    <row r="6507" ht="14" hidden="1" x14ac:dyDescent="0.3"/>
    <row r="6508" ht="14" hidden="1" x14ac:dyDescent="0.3"/>
    <row r="6509" ht="14" hidden="1" x14ac:dyDescent="0.3"/>
    <row r="6510" ht="14" hidden="1" x14ac:dyDescent="0.3"/>
    <row r="6511" ht="14" hidden="1" x14ac:dyDescent="0.3"/>
    <row r="6512" ht="14" hidden="1" x14ac:dyDescent="0.3"/>
    <row r="6513" ht="14" hidden="1" x14ac:dyDescent="0.3"/>
    <row r="6514" ht="14" hidden="1" x14ac:dyDescent="0.3"/>
    <row r="6515" ht="14" hidden="1" x14ac:dyDescent="0.3"/>
    <row r="6516" ht="14" hidden="1" x14ac:dyDescent="0.3"/>
    <row r="6517" ht="14" hidden="1" x14ac:dyDescent="0.3"/>
    <row r="6518" ht="14" hidden="1" x14ac:dyDescent="0.3"/>
    <row r="6519" ht="14" hidden="1" x14ac:dyDescent="0.3"/>
    <row r="6520" ht="14" hidden="1" x14ac:dyDescent="0.3"/>
    <row r="6521" ht="14" hidden="1" x14ac:dyDescent="0.3"/>
    <row r="6522" ht="14" hidden="1" x14ac:dyDescent="0.3"/>
    <row r="6523" ht="14" hidden="1" x14ac:dyDescent="0.3"/>
    <row r="6524" ht="14" hidden="1" x14ac:dyDescent="0.3"/>
    <row r="6525" ht="14" hidden="1" x14ac:dyDescent="0.3"/>
    <row r="6526" ht="14" hidden="1" x14ac:dyDescent="0.3"/>
    <row r="6527" ht="14" hidden="1" x14ac:dyDescent="0.3"/>
    <row r="6528" ht="14" hidden="1" x14ac:dyDescent="0.3"/>
    <row r="6529" ht="14" hidden="1" x14ac:dyDescent="0.3"/>
    <row r="6530" ht="14" hidden="1" x14ac:dyDescent="0.3"/>
    <row r="6531" ht="14" hidden="1" x14ac:dyDescent="0.3"/>
    <row r="6532" ht="14" hidden="1" x14ac:dyDescent="0.3"/>
    <row r="6533" ht="14" hidden="1" x14ac:dyDescent="0.3"/>
    <row r="6534" ht="14" hidden="1" x14ac:dyDescent="0.3"/>
    <row r="6535" ht="14" hidden="1" x14ac:dyDescent="0.3"/>
    <row r="6536" ht="14" hidden="1" x14ac:dyDescent="0.3"/>
    <row r="6537" ht="14" hidden="1" x14ac:dyDescent="0.3"/>
    <row r="6538" ht="14" hidden="1" x14ac:dyDescent="0.3"/>
    <row r="6539" ht="14" hidden="1" x14ac:dyDescent="0.3"/>
    <row r="6540" ht="14" hidden="1" x14ac:dyDescent="0.3"/>
    <row r="6541" ht="14" hidden="1" x14ac:dyDescent="0.3"/>
    <row r="6542" ht="14" hidden="1" x14ac:dyDescent="0.3"/>
    <row r="6543" ht="14" hidden="1" x14ac:dyDescent="0.3"/>
    <row r="6544" ht="14" hidden="1" x14ac:dyDescent="0.3"/>
    <row r="6545" ht="14" hidden="1" x14ac:dyDescent="0.3"/>
    <row r="6546" ht="14" hidden="1" x14ac:dyDescent="0.3"/>
    <row r="6547" ht="14" hidden="1" x14ac:dyDescent="0.3"/>
    <row r="6548" ht="14" hidden="1" x14ac:dyDescent="0.3"/>
    <row r="6549" ht="14" hidden="1" x14ac:dyDescent="0.3"/>
    <row r="6550" ht="14" hidden="1" x14ac:dyDescent="0.3"/>
    <row r="6551" ht="14" hidden="1" x14ac:dyDescent="0.3"/>
    <row r="6552" ht="14" hidden="1" x14ac:dyDescent="0.3"/>
    <row r="6553" ht="14" hidden="1" x14ac:dyDescent="0.3"/>
    <row r="6554" ht="14" hidden="1" x14ac:dyDescent="0.3"/>
    <row r="6555" ht="14" hidden="1" x14ac:dyDescent="0.3"/>
    <row r="6556" ht="14" hidden="1" x14ac:dyDescent="0.3"/>
    <row r="6557" ht="14" hidden="1" x14ac:dyDescent="0.3"/>
    <row r="6558" ht="14" hidden="1" x14ac:dyDescent="0.3"/>
    <row r="6559" ht="14" hidden="1" x14ac:dyDescent="0.3"/>
    <row r="6560" ht="14" hidden="1" x14ac:dyDescent="0.3"/>
    <row r="6561" ht="14" hidden="1" x14ac:dyDescent="0.3"/>
    <row r="6562" ht="14" hidden="1" x14ac:dyDescent="0.3"/>
    <row r="6563" ht="14" hidden="1" x14ac:dyDescent="0.3"/>
    <row r="6564" ht="14" hidden="1" x14ac:dyDescent="0.3"/>
    <row r="6565" ht="14" hidden="1" x14ac:dyDescent="0.3"/>
    <row r="6566" ht="14" hidden="1" x14ac:dyDescent="0.3"/>
    <row r="6567" ht="14" hidden="1" x14ac:dyDescent="0.3"/>
    <row r="6568" ht="14" hidden="1" x14ac:dyDescent="0.3"/>
    <row r="6569" ht="14" hidden="1" x14ac:dyDescent="0.3"/>
    <row r="6570" ht="14" hidden="1" x14ac:dyDescent="0.3"/>
    <row r="6571" ht="14" hidden="1" x14ac:dyDescent="0.3"/>
    <row r="6572" ht="14" hidden="1" x14ac:dyDescent="0.3"/>
    <row r="6573" ht="14" hidden="1" x14ac:dyDescent="0.3"/>
    <row r="6574" ht="14" hidden="1" x14ac:dyDescent="0.3"/>
    <row r="6575" ht="14" hidden="1" x14ac:dyDescent="0.3"/>
    <row r="6576" ht="14" hidden="1" x14ac:dyDescent="0.3"/>
    <row r="6577" ht="14" hidden="1" x14ac:dyDescent="0.3"/>
    <row r="6578" ht="14" hidden="1" x14ac:dyDescent="0.3"/>
    <row r="6579" ht="14" hidden="1" x14ac:dyDescent="0.3"/>
    <row r="6580" ht="14" hidden="1" x14ac:dyDescent="0.3"/>
    <row r="6581" ht="14" hidden="1" x14ac:dyDescent="0.3"/>
    <row r="6582" ht="14" hidden="1" x14ac:dyDescent="0.3"/>
    <row r="6583" ht="14" hidden="1" x14ac:dyDescent="0.3"/>
    <row r="6584" ht="14" hidden="1" x14ac:dyDescent="0.3"/>
    <row r="6585" ht="14" hidden="1" x14ac:dyDescent="0.3"/>
    <row r="6586" ht="14" hidden="1" x14ac:dyDescent="0.3"/>
    <row r="6587" ht="14" hidden="1" x14ac:dyDescent="0.3"/>
    <row r="6588" ht="14" hidden="1" x14ac:dyDescent="0.3"/>
    <row r="6589" ht="14" hidden="1" x14ac:dyDescent="0.3"/>
    <row r="6590" ht="14" hidden="1" x14ac:dyDescent="0.3"/>
    <row r="6591" ht="14" hidden="1" x14ac:dyDescent="0.3"/>
    <row r="6592" ht="14" hidden="1" x14ac:dyDescent="0.3"/>
    <row r="6593" ht="14" hidden="1" x14ac:dyDescent="0.3"/>
    <row r="6594" ht="14" hidden="1" x14ac:dyDescent="0.3"/>
    <row r="6595" ht="14" hidden="1" x14ac:dyDescent="0.3"/>
    <row r="6596" ht="14" hidden="1" x14ac:dyDescent="0.3"/>
    <row r="6597" ht="14" hidden="1" x14ac:dyDescent="0.3"/>
    <row r="6598" ht="14" hidden="1" x14ac:dyDescent="0.3"/>
    <row r="6599" ht="14" hidden="1" x14ac:dyDescent="0.3"/>
    <row r="6600" ht="14" hidden="1" x14ac:dyDescent="0.3"/>
    <row r="6601" ht="14" hidden="1" x14ac:dyDescent="0.3"/>
    <row r="6602" ht="14" hidden="1" x14ac:dyDescent="0.3"/>
    <row r="6603" ht="14" hidden="1" x14ac:dyDescent="0.3"/>
    <row r="6604" ht="14" hidden="1" x14ac:dyDescent="0.3"/>
    <row r="6605" ht="14" hidden="1" x14ac:dyDescent="0.3"/>
    <row r="6606" ht="14" hidden="1" x14ac:dyDescent="0.3"/>
    <row r="6607" ht="14" hidden="1" x14ac:dyDescent="0.3"/>
    <row r="6608" ht="14" hidden="1" x14ac:dyDescent="0.3"/>
    <row r="6609" ht="14" hidden="1" x14ac:dyDescent="0.3"/>
    <row r="6610" ht="14" hidden="1" x14ac:dyDescent="0.3"/>
    <row r="6611" ht="14" hidden="1" x14ac:dyDescent="0.3"/>
    <row r="6612" ht="14" hidden="1" x14ac:dyDescent="0.3"/>
    <row r="6613" ht="14" hidden="1" x14ac:dyDescent="0.3"/>
    <row r="6614" ht="14" hidden="1" x14ac:dyDescent="0.3"/>
    <row r="6615" ht="14" hidden="1" x14ac:dyDescent="0.3"/>
    <row r="6616" ht="14" hidden="1" x14ac:dyDescent="0.3"/>
    <row r="6617" ht="14" hidden="1" x14ac:dyDescent="0.3"/>
    <row r="6618" ht="14" hidden="1" x14ac:dyDescent="0.3"/>
    <row r="6619" ht="14" hidden="1" x14ac:dyDescent="0.3"/>
    <row r="6620" ht="14" hidden="1" x14ac:dyDescent="0.3"/>
    <row r="6621" ht="14" hidden="1" x14ac:dyDescent="0.3"/>
    <row r="6622" ht="14" hidden="1" x14ac:dyDescent="0.3"/>
    <row r="6623" ht="14" hidden="1" x14ac:dyDescent="0.3"/>
    <row r="6624" ht="14" hidden="1" x14ac:dyDescent="0.3"/>
    <row r="6625" ht="14" hidden="1" x14ac:dyDescent="0.3"/>
    <row r="6626" ht="14" hidden="1" x14ac:dyDescent="0.3"/>
    <row r="6627" ht="14" hidden="1" x14ac:dyDescent="0.3"/>
    <row r="6628" ht="14" hidden="1" x14ac:dyDescent="0.3"/>
    <row r="6629" ht="14" hidden="1" x14ac:dyDescent="0.3"/>
    <row r="6630" ht="14" hidden="1" x14ac:dyDescent="0.3"/>
    <row r="6631" ht="14" hidden="1" x14ac:dyDescent="0.3"/>
    <row r="6632" ht="14" hidden="1" x14ac:dyDescent="0.3"/>
    <row r="6633" ht="14" hidden="1" x14ac:dyDescent="0.3"/>
    <row r="6634" ht="14" hidden="1" x14ac:dyDescent="0.3"/>
    <row r="6635" ht="14" hidden="1" x14ac:dyDescent="0.3"/>
    <row r="6636" ht="14" hidden="1" x14ac:dyDescent="0.3"/>
    <row r="6637" ht="14" hidden="1" x14ac:dyDescent="0.3"/>
    <row r="6638" ht="14" hidden="1" x14ac:dyDescent="0.3"/>
    <row r="6639" ht="14" hidden="1" x14ac:dyDescent="0.3"/>
    <row r="6640" ht="14" hidden="1" x14ac:dyDescent="0.3"/>
    <row r="6641" ht="14" hidden="1" x14ac:dyDescent="0.3"/>
    <row r="6642" ht="14" hidden="1" x14ac:dyDescent="0.3"/>
    <row r="6643" ht="14" hidden="1" x14ac:dyDescent="0.3"/>
    <row r="6644" ht="14" hidden="1" x14ac:dyDescent="0.3"/>
    <row r="6645" ht="14" hidden="1" x14ac:dyDescent="0.3"/>
    <row r="6646" ht="14" hidden="1" x14ac:dyDescent="0.3"/>
    <row r="6647" ht="14" hidden="1" x14ac:dyDescent="0.3"/>
    <row r="6648" ht="14" hidden="1" x14ac:dyDescent="0.3"/>
    <row r="6649" ht="14" hidden="1" x14ac:dyDescent="0.3"/>
    <row r="6650" ht="14" hidden="1" x14ac:dyDescent="0.3"/>
    <row r="6651" ht="14" hidden="1" x14ac:dyDescent="0.3"/>
    <row r="6652" ht="14" hidden="1" x14ac:dyDescent="0.3"/>
    <row r="6653" ht="14" hidden="1" x14ac:dyDescent="0.3"/>
    <row r="6654" ht="14" hidden="1" x14ac:dyDescent="0.3"/>
    <row r="6655" ht="14" hidden="1" x14ac:dyDescent="0.3"/>
    <row r="6656" ht="14" hidden="1" x14ac:dyDescent="0.3"/>
    <row r="6657" ht="14" hidden="1" x14ac:dyDescent="0.3"/>
    <row r="6658" ht="14" hidden="1" x14ac:dyDescent="0.3"/>
    <row r="6659" ht="14" hidden="1" x14ac:dyDescent="0.3"/>
    <row r="6660" ht="14" hidden="1" x14ac:dyDescent="0.3"/>
    <row r="6661" ht="14" hidden="1" x14ac:dyDescent="0.3"/>
    <row r="6662" ht="14" hidden="1" x14ac:dyDescent="0.3"/>
    <row r="6663" ht="14" hidden="1" x14ac:dyDescent="0.3"/>
    <row r="6664" ht="14" hidden="1" x14ac:dyDescent="0.3"/>
    <row r="6665" ht="14" hidden="1" x14ac:dyDescent="0.3"/>
    <row r="6666" ht="14" hidden="1" x14ac:dyDescent="0.3"/>
    <row r="6667" ht="14" hidden="1" x14ac:dyDescent="0.3"/>
    <row r="6668" ht="14" hidden="1" x14ac:dyDescent="0.3"/>
    <row r="6669" ht="14" hidden="1" x14ac:dyDescent="0.3"/>
    <row r="6670" ht="14" hidden="1" x14ac:dyDescent="0.3"/>
    <row r="6671" ht="14" hidden="1" x14ac:dyDescent="0.3"/>
    <row r="6672" ht="14" hidden="1" x14ac:dyDescent="0.3"/>
    <row r="6673" ht="14" hidden="1" x14ac:dyDescent="0.3"/>
    <row r="6674" ht="14" hidden="1" x14ac:dyDescent="0.3"/>
    <row r="6675" ht="14" hidden="1" x14ac:dyDescent="0.3"/>
    <row r="6676" ht="14" hidden="1" x14ac:dyDescent="0.3"/>
    <row r="6677" ht="14" hidden="1" x14ac:dyDescent="0.3"/>
    <row r="6678" ht="14" hidden="1" x14ac:dyDescent="0.3"/>
    <row r="6679" ht="14" hidden="1" x14ac:dyDescent="0.3"/>
    <row r="6680" ht="14" hidden="1" x14ac:dyDescent="0.3"/>
    <row r="6681" ht="14" hidden="1" x14ac:dyDescent="0.3"/>
    <row r="6682" ht="14" hidden="1" x14ac:dyDescent="0.3"/>
    <row r="6683" ht="14" hidden="1" x14ac:dyDescent="0.3"/>
    <row r="6684" ht="14" hidden="1" x14ac:dyDescent="0.3"/>
    <row r="6685" ht="14" hidden="1" x14ac:dyDescent="0.3"/>
    <row r="6686" ht="14" hidden="1" x14ac:dyDescent="0.3"/>
    <row r="6687" ht="14" hidden="1" x14ac:dyDescent="0.3"/>
    <row r="6688" ht="14" hidden="1" x14ac:dyDescent="0.3"/>
    <row r="6689" ht="14" hidden="1" x14ac:dyDescent="0.3"/>
    <row r="6690" ht="14" hidden="1" x14ac:dyDescent="0.3"/>
    <row r="6691" ht="14" hidden="1" x14ac:dyDescent="0.3"/>
    <row r="6692" ht="14" hidden="1" x14ac:dyDescent="0.3"/>
    <row r="6693" ht="14" hidden="1" x14ac:dyDescent="0.3"/>
    <row r="6694" ht="14" hidden="1" x14ac:dyDescent="0.3"/>
    <row r="6695" ht="14" hidden="1" x14ac:dyDescent="0.3"/>
    <row r="6696" ht="14" hidden="1" x14ac:dyDescent="0.3"/>
    <row r="6697" ht="14" hidden="1" x14ac:dyDescent="0.3"/>
    <row r="6698" ht="14" hidden="1" x14ac:dyDescent="0.3"/>
    <row r="6699" ht="14" hidden="1" x14ac:dyDescent="0.3"/>
    <row r="6700" ht="14" hidden="1" x14ac:dyDescent="0.3"/>
    <row r="6701" ht="14" hidden="1" x14ac:dyDescent="0.3"/>
    <row r="6702" ht="14" hidden="1" x14ac:dyDescent="0.3"/>
    <row r="6703" ht="14" hidden="1" x14ac:dyDescent="0.3"/>
    <row r="6704" ht="14" hidden="1" x14ac:dyDescent="0.3"/>
    <row r="6705" ht="14" hidden="1" x14ac:dyDescent="0.3"/>
    <row r="6706" ht="14" hidden="1" x14ac:dyDescent="0.3"/>
    <row r="6707" ht="14" hidden="1" x14ac:dyDescent="0.3"/>
    <row r="6708" ht="14" hidden="1" x14ac:dyDescent="0.3"/>
    <row r="6709" ht="14" hidden="1" x14ac:dyDescent="0.3"/>
    <row r="6710" ht="14" hidden="1" x14ac:dyDescent="0.3"/>
    <row r="6711" ht="14" hidden="1" x14ac:dyDescent="0.3"/>
    <row r="6712" ht="14" hidden="1" x14ac:dyDescent="0.3"/>
    <row r="6713" ht="14" hidden="1" x14ac:dyDescent="0.3"/>
    <row r="6714" ht="14" hidden="1" x14ac:dyDescent="0.3"/>
    <row r="6715" ht="14" hidden="1" x14ac:dyDescent="0.3"/>
    <row r="6716" ht="14" hidden="1" x14ac:dyDescent="0.3"/>
    <row r="6717" ht="14" hidden="1" x14ac:dyDescent="0.3"/>
    <row r="6718" ht="14" hidden="1" x14ac:dyDescent="0.3"/>
    <row r="6719" ht="14" hidden="1" x14ac:dyDescent="0.3"/>
    <row r="6720" ht="14" hidden="1" x14ac:dyDescent="0.3"/>
    <row r="6721" ht="14" hidden="1" x14ac:dyDescent="0.3"/>
    <row r="6722" ht="14" hidden="1" x14ac:dyDescent="0.3"/>
    <row r="6723" ht="14" hidden="1" x14ac:dyDescent="0.3"/>
    <row r="6724" ht="14" hidden="1" x14ac:dyDescent="0.3"/>
    <row r="6725" ht="14" hidden="1" x14ac:dyDescent="0.3"/>
    <row r="6726" ht="14" hidden="1" x14ac:dyDescent="0.3"/>
    <row r="6727" ht="14" hidden="1" x14ac:dyDescent="0.3"/>
    <row r="6728" ht="14" hidden="1" x14ac:dyDescent="0.3"/>
    <row r="6729" ht="14" hidden="1" x14ac:dyDescent="0.3"/>
    <row r="6730" ht="14" hidden="1" x14ac:dyDescent="0.3"/>
    <row r="6731" ht="14" hidden="1" x14ac:dyDescent="0.3"/>
    <row r="6732" ht="14" hidden="1" x14ac:dyDescent="0.3"/>
    <row r="6733" ht="14" hidden="1" x14ac:dyDescent="0.3"/>
    <row r="6734" ht="14" hidden="1" x14ac:dyDescent="0.3"/>
    <row r="6735" ht="14" hidden="1" x14ac:dyDescent="0.3"/>
    <row r="6736" ht="14" hidden="1" x14ac:dyDescent="0.3"/>
    <row r="6737" ht="14" hidden="1" x14ac:dyDescent="0.3"/>
    <row r="6738" ht="14" hidden="1" x14ac:dyDescent="0.3"/>
    <row r="6739" ht="14" hidden="1" x14ac:dyDescent="0.3"/>
    <row r="6740" ht="14" hidden="1" x14ac:dyDescent="0.3"/>
    <row r="6741" ht="14" hidden="1" x14ac:dyDescent="0.3"/>
    <row r="6742" ht="14" hidden="1" x14ac:dyDescent="0.3"/>
    <row r="6743" ht="14" hidden="1" x14ac:dyDescent="0.3"/>
    <row r="6744" ht="14" hidden="1" x14ac:dyDescent="0.3"/>
    <row r="6745" ht="14" hidden="1" x14ac:dyDescent="0.3"/>
    <row r="6746" ht="14" hidden="1" x14ac:dyDescent="0.3"/>
    <row r="6747" ht="14" hidden="1" x14ac:dyDescent="0.3"/>
    <row r="6748" ht="14" hidden="1" x14ac:dyDescent="0.3"/>
    <row r="6749" ht="14" hidden="1" x14ac:dyDescent="0.3"/>
    <row r="6750" ht="14" hidden="1" x14ac:dyDescent="0.3"/>
    <row r="6751" ht="14" hidden="1" x14ac:dyDescent="0.3"/>
    <row r="6752" ht="14" hidden="1" x14ac:dyDescent="0.3"/>
    <row r="6753" ht="14" hidden="1" x14ac:dyDescent="0.3"/>
    <row r="6754" ht="14" hidden="1" x14ac:dyDescent="0.3"/>
    <row r="6755" ht="14" hidden="1" x14ac:dyDescent="0.3"/>
    <row r="6756" ht="14" hidden="1" x14ac:dyDescent="0.3"/>
    <row r="6757" ht="14" hidden="1" x14ac:dyDescent="0.3"/>
    <row r="6758" ht="14" hidden="1" x14ac:dyDescent="0.3"/>
    <row r="6759" ht="14" hidden="1" x14ac:dyDescent="0.3"/>
    <row r="6760" ht="14" hidden="1" x14ac:dyDescent="0.3"/>
    <row r="6761" ht="14" hidden="1" x14ac:dyDescent="0.3"/>
    <row r="6762" ht="14" hidden="1" x14ac:dyDescent="0.3"/>
    <row r="6763" ht="14" hidden="1" x14ac:dyDescent="0.3"/>
    <row r="6764" ht="14" hidden="1" x14ac:dyDescent="0.3"/>
    <row r="6765" ht="14" hidden="1" x14ac:dyDescent="0.3"/>
    <row r="6766" ht="14" hidden="1" x14ac:dyDescent="0.3"/>
    <row r="6767" ht="14" hidden="1" x14ac:dyDescent="0.3"/>
    <row r="6768" ht="14" hidden="1" x14ac:dyDescent="0.3"/>
    <row r="6769" ht="14" hidden="1" x14ac:dyDescent="0.3"/>
    <row r="6770" ht="14" hidden="1" x14ac:dyDescent="0.3"/>
    <row r="6771" ht="14" hidden="1" x14ac:dyDescent="0.3"/>
    <row r="6772" ht="14" hidden="1" x14ac:dyDescent="0.3"/>
    <row r="6773" ht="14" hidden="1" x14ac:dyDescent="0.3"/>
    <row r="6774" ht="14" hidden="1" x14ac:dyDescent="0.3"/>
    <row r="6775" ht="14" hidden="1" x14ac:dyDescent="0.3"/>
    <row r="6776" ht="14" hidden="1" x14ac:dyDescent="0.3"/>
    <row r="6777" ht="14" hidden="1" x14ac:dyDescent="0.3"/>
    <row r="6778" ht="14" hidden="1" x14ac:dyDescent="0.3"/>
    <row r="6779" ht="14" hidden="1" x14ac:dyDescent="0.3"/>
    <row r="6780" ht="14" hidden="1" x14ac:dyDescent="0.3"/>
    <row r="6781" ht="14" hidden="1" x14ac:dyDescent="0.3"/>
    <row r="6782" ht="14" hidden="1" x14ac:dyDescent="0.3"/>
    <row r="6783" ht="14" hidden="1" x14ac:dyDescent="0.3"/>
    <row r="6784" ht="14" hidden="1" x14ac:dyDescent="0.3"/>
    <row r="6785" ht="14" hidden="1" x14ac:dyDescent="0.3"/>
    <row r="6786" ht="14" hidden="1" x14ac:dyDescent="0.3"/>
    <row r="6787" ht="14" hidden="1" x14ac:dyDescent="0.3"/>
    <row r="6788" ht="14" hidden="1" x14ac:dyDescent="0.3"/>
    <row r="6789" ht="14" hidden="1" x14ac:dyDescent="0.3"/>
    <row r="6790" ht="14" hidden="1" x14ac:dyDescent="0.3"/>
    <row r="6791" ht="14" hidden="1" x14ac:dyDescent="0.3"/>
    <row r="6792" ht="14" hidden="1" x14ac:dyDescent="0.3"/>
    <row r="6793" ht="14" hidden="1" x14ac:dyDescent="0.3"/>
    <row r="6794" ht="14" hidden="1" x14ac:dyDescent="0.3"/>
    <row r="6795" ht="14" hidden="1" x14ac:dyDescent="0.3"/>
    <row r="6796" ht="14" hidden="1" x14ac:dyDescent="0.3"/>
    <row r="6797" ht="14" hidden="1" x14ac:dyDescent="0.3"/>
    <row r="6798" ht="14" hidden="1" x14ac:dyDescent="0.3"/>
    <row r="6799" ht="14" hidden="1" x14ac:dyDescent="0.3"/>
    <row r="6800" ht="14" hidden="1" x14ac:dyDescent="0.3"/>
    <row r="6801" ht="14" hidden="1" x14ac:dyDescent="0.3"/>
    <row r="6802" ht="14" hidden="1" x14ac:dyDescent="0.3"/>
    <row r="6803" ht="14" hidden="1" x14ac:dyDescent="0.3"/>
    <row r="6804" ht="14" hidden="1" x14ac:dyDescent="0.3"/>
    <row r="6805" ht="14" hidden="1" x14ac:dyDescent="0.3"/>
    <row r="6806" ht="14" hidden="1" x14ac:dyDescent="0.3"/>
    <row r="6807" ht="14" hidden="1" x14ac:dyDescent="0.3"/>
    <row r="6808" ht="14" hidden="1" x14ac:dyDescent="0.3"/>
    <row r="6809" ht="14" hidden="1" x14ac:dyDescent="0.3"/>
    <row r="6810" ht="14" hidden="1" x14ac:dyDescent="0.3"/>
    <row r="6811" ht="14" hidden="1" x14ac:dyDescent="0.3"/>
    <row r="6812" ht="14" hidden="1" x14ac:dyDescent="0.3"/>
    <row r="6813" ht="14" hidden="1" x14ac:dyDescent="0.3"/>
    <row r="6814" ht="14" hidden="1" x14ac:dyDescent="0.3"/>
    <row r="6815" ht="14" hidden="1" x14ac:dyDescent="0.3"/>
    <row r="6816" ht="14" hidden="1" x14ac:dyDescent="0.3"/>
    <row r="6817" ht="14" hidden="1" x14ac:dyDescent="0.3"/>
    <row r="6818" ht="14" hidden="1" x14ac:dyDescent="0.3"/>
    <row r="6819" ht="14" hidden="1" x14ac:dyDescent="0.3"/>
    <row r="6820" ht="14" hidden="1" x14ac:dyDescent="0.3"/>
    <row r="6821" ht="14" hidden="1" x14ac:dyDescent="0.3"/>
    <row r="6822" ht="14" hidden="1" x14ac:dyDescent="0.3"/>
    <row r="6823" ht="14" hidden="1" x14ac:dyDescent="0.3"/>
    <row r="6824" ht="14" hidden="1" x14ac:dyDescent="0.3"/>
    <row r="6825" ht="14" hidden="1" x14ac:dyDescent="0.3"/>
    <row r="6826" ht="14" hidden="1" x14ac:dyDescent="0.3"/>
    <row r="6827" ht="14" hidden="1" x14ac:dyDescent="0.3"/>
    <row r="6828" ht="14" hidden="1" x14ac:dyDescent="0.3"/>
    <row r="6829" ht="14" hidden="1" x14ac:dyDescent="0.3"/>
    <row r="6830" ht="14" hidden="1" x14ac:dyDescent="0.3"/>
    <row r="6831" ht="14" hidden="1" x14ac:dyDescent="0.3"/>
    <row r="6832" ht="14" hidden="1" x14ac:dyDescent="0.3"/>
    <row r="6833" ht="14" hidden="1" x14ac:dyDescent="0.3"/>
    <row r="6834" ht="14" hidden="1" x14ac:dyDescent="0.3"/>
    <row r="6835" ht="14" hidden="1" x14ac:dyDescent="0.3"/>
    <row r="6836" ht="14" hidden="1" x14ac:dyDescent="0.3"/>
    <row r="6837" ht="14" hidden="1" x14ac:dyDescent="0.3"/>
    <row r="6838" ht="14" hidden="1" x14ac:dyDescent="0.3"/>
    <row r="6839" ht="14" hidden="1" x14ac:dyDescent="0.3"/>
    <row r="6840" ht="14" hidden="1" x14ac:dyDescent="0.3"/>
    <row r="6841" ht="14" hidden="1" x14ac:dyDescent="0.3"/>
    <row r="6842" ht="14" hidden="1" x14ac:dyDescent="0.3"/>
    <row r="6843" ht="14" hidden="1" x14ac:dyDescent="0.3"/>
    <row r="6844" ht="14" hidden="1" x14ac:dyDescent="0.3"/>
    <row r="6845" ht="14" hidden="1" x14ac:dyDescent="0.3"/>
    <row r="6846" ht="14" hidden="1" x14ac:dyDescent="0.3"/>
    <row r="6847" ht="14" hidden="1" x14ac:dyDescent="0.3"/>
    <row r="6848" ht="14" hidden="1" x14ac:dyDescent="0.3"/>
    <row r="6849" ht="14" hidden="1" x14ac:dyDescent="0.3"/>
    <row r="6850" ht="14" hidden="1" x14ac:dyDescent="0.3"/>
    <row r="6851" ht="14" hidden="1" x14ac:dyDescent="0.3"/>
    <row r="6852" ht="14" hidden="1" x14ac:dyDescent="0.3"/>
    <row r="6853" ht="14" hidden="1" x14ac:dyDescent="0.3"/>
    <row r="6854" ht="14" hidden="1" x14ac:dyDescent="0.3"/>
    <row r="6855" ht="14" hidden="1" x14ac:dyDescent="0.3"/>
    <row r="6856" ht="14" hidden="1" x14ac:dyDescent="0.3"/>
    <row r="6857" ht="14" hidden="1" x14ac:dyDescent="0.3"/>
    <row r="6858" ht="14" hidden="1" x14ac:dyDescent="0.3"/>
    <row r="6859" ht="14" hidden="1" x14ac:dyDescent="0.3"/>
    <row r="6860" ht="14" hidden="1" x14ac:dyDescent="0.3"/>
    <row r="6861" ht="14" hidden="1" x14ac:dyDescent="0.3"/>
    <row r="6862" ht="14" hidden="1" x14ac:dyDescent="0.3"/>
    <row r="6863" ht="14" hidden="1" x14ac:dyDescent="0.3"/>
    <row r="6864" ht="14" hidden="1" x14ac:dyDescent="0.3"/>
    <row r="6865" ht="14" hidden="1" x14ac:dyDescent="0.3"/>
    <row r="6866" ht="14" hidden="1" x14ac:dyDescent="0.3"/>
    <row r="6867" ht="14" hidden="1" x14ac:dyDescent="0.3"/>
    <row r="6868" ht="14" hidden="1" x14ac:dyDescent="0.3"/>
    <row r="6869" ht="14" hidden="1" x14ac:dyDescent="0.3"/>
    <row r="6870" ht="14" hidden="1" x14ac:dyDescent="0.3"/>
    <row r="6871" ht="14" hidden="1" x14ac:dyDescent="0.3"/>
    <row r="6872" ht="14" hidden="1" x14ac:dyDescent="0.3"/>
    <row r="6873" ht="14" hidden="1" x14ac:dyDescent="0.3"/>
    <row r="6874" ht="14" hidden="1" x14ac:dyDescent="0.3"/>
    <row r="6875" ht="14" hidden="1" x14ac:dyDescent="0.3"/>
    <row r="6876" ht="14" hidden="1" x14ac:dyDescent="0.3"/>
    <row r="6877" ht="14" hidden="1" x14ac:dyDescent="0.3"/>
    <row r="6878" ht="14" hidden="1" x14ac:dyDescent="0.3"/>
    <row r="6879" ht="14" hidden="1" x14ac:dyDescent="0.3"/>
    <row r="6880" ht="14" hidden="1" x14ac:dyDescent="0.3"/>
    <row r="6881" ht="14" hidden="1" x14ac:dyDescent="0.3"/>
    <row r="6882" ht="14" hidden="1" x14ac:dyDescent="0.3"/>
    <row r="6883" ht="14" hidden="1" x14ac:dyDescent="0.3"/>
    <row r="6884" ht="14" hidden="1" x14ac:dyDescent="0.3"/>
    <row r="6885" ht="14" hidden="1" x14ac:dyDescent="0.3"/>
    <row r="6886" ht="14" hidden="1" x14ac:dyDescent="0.3"/>
    <row r="6887" ht="14" hidden="1" x14ac:dyDescent="0.3"/>
    <row r="6888" ht="14" hidden="1" x14ac:dyDescent="0.3"/>
    <row r="6889" ht="14" hidden="1" x14ac:dyDescent="0.3"/>
    <row r="6890" ht="14" hidden="1" x14ac:dyDescent="0.3"/>
    <row r="6891" ht="14" hidden="1" x14ac:dyDescent="0.3"/>
    <row r="6892" ht="14" hidden="1" x14ac:dyDescent="0.3"/>
    <row r="6893" ht="14" hidden="1" x14ac:dyDescent="0.3"/>
    <row r="6894" ht="14" hidden="1" x14ac:dyDescent="0.3"/>
    <row r="6895" ht="14" hidden="1" x14ac:dyDescent="0.3"/>
    <row r="6896" ht="14" hidden="1" x14ac:dyDescent="0.3"/>
    <row r="6897" ht="14" hidden="1" x14ac:dyDescent="0.3"/>
    <row r="6898" ht="14" hidden="1" x14ac:dyDescent="0.3"/>
    <row r="6899" ht="14" hidden="1" x14ac:dyDescent="0.3"/>
    <row r="6900" ht="14" hidden="1" x14ac:dyDescent="0.3"/>
    <row r="6901" ht="14" hidden="1" x14ac:dyDescent="0.3"/>
    <row r="6902" ht="14" hidden="1" x14ac:dyDescent="0.3"/>
    <row r="6903" ht="14" hidden="1" x14ac:dyDescent="0.3"/>
    <row r="6904" ht="14" hidden="1" x14ac:dyDescent="0.3"/>
    <row r="6905" ht="14" hidden="1" x14ac:dyDescent="0.3"/>
    <row r="6906" ht="14" hidden="1" x14ac:dyDescent="0.3"/>
    <row r="6907" ht="14" hidden="1" x14ac:dyDescent="0.3"/>
    <row r="6908" ht="14" hidden="1" x14ac:dyDescent="0.3"/>
    <row r="6909" ht="14" hidden="1" x14ac:dyDescent="0.3"/>
    <row r="6910" ht="14" hidden="1" x14ac:dyDescent="0.3"/>
    <row r="6911" ht="14" hidden="1" x14ac:dyDescent="0.3"/>
    <row r="6912" ht="14" hidden="1" x14ac:dyDescent="0.3"/>
    <row r="6913" ht="14" hidden="1" x14ac:dyDescent="0.3"/>
    <row r="6914" ht="14" hidden="1" x14ac:dyDescent="0.3"/>
    <row r="6915" ht="14" hidden="1" x14ac:dyDescent="0.3"/>
    <row r="6916" ht="14" hidden="1" x14ac:dyDescent="0.3"/>
    <row r="6917" ht="14" hidden="1" x14ac:dyDescent="0.3"/>
    <row r="6918" ht="14" hidden="1" x14ac:dyDescent="0.3"/>
    <row r="6919" ht="14" hidden="1" x14ac:dyDescent="0.3"/>
    <row r="6920" ht="14" hidden="1" x14ac:dyDescent="0.3"/>
    <row r="6921" ht="14" hidden="1" x14ac:dyDescent="0.3"/>
    <row r="6922" ht="14" hidden="1" x14ac:dyDescent="0.3"/>
    <row r="6923" ht="14" hidden="1" x14ac:dyDescent="0.3"/>
    <row r="6924" ht="14" hidden="1" x14ac:dyDescent="0.3"/>
    <row r="6925" ht="14" hidden="1" x14ac:dyDescent="0.3"/>
    <row r="6926" ht="14" hidden="1" x14ac:dyDescent="0.3"/>
    <row r="6927" ht="14" hidden="1" x14ac:dyDescent="0.3"/>
    <row r="6928" ht="14" hidden="1" x14ac:dyDescent="0.3"/>
    <row r="6929" ht="14" hidden="1" x14ac:dyDescent="0.3"/>
    <row r="6930" ht="14" hidden="1" x14ac:dyDescent="0.3"/>
    <row r="6931" ht="14" hidden="1" x14ac:dyDescent="0.3"/>
    <row r="6932" ht="14" hidden="1" x14ac:dyDescent="0.3"/>
    <row r="6933" ht="14" hidden="1" x14ac:dyDescent="0.3"/>
    <row r="6934" ht="14" hidden="1" x14ac:dyDescent="0.3"/>
    <row r="6935" ht="14" hidden="1" x14ac:dyDescent="0.3"/>
    <row r="6936" ht="14" hidden="1" x14ac:dyDescent="0.3"/>
    <row r="6937" ht="14" hidden="1" x14ac:dyDescent="0.3"/>
    <row r="6938" ht="14" hidden="1" x14ac:dyDescent="0.3"/>
    <row r="6939" ht="14" hidden="1" x14ac:dyDescent="0.3"/>
    <row r="6940" ht="14" hidden="1" x14ac:dyDescent="0.3"/>
    <row r="6941" ht="14" hidden="1" x14ac:dyDescent="0.3"/>
    <row r="6942" ht="14" hidden="1" x14ac:dyDescent="0.3"/>
    <row r="6943" ht="14" hidden="1" x14ac:dyDescent="0.3"/>
    <row r="6944" ht="14" hidden="1" x14ac:dyDescent="0.3"/>
    <row r="6945" ht="14" hidden="1" x14ac:dyDescent="0.3"/>
    <row r="6946" ht="14" hidden="1" x14ac:dyDescent="0.3"/>
    <row r="6947" ht="14" hidden="1" x14ac:dyDescent="0.3"/>
    <row r="6948" ht="14" hidden="1" x14ac:dyDescent="0.3"/>
    <row r="6949" ht="14" hidden="1" x14ac:dyDescent="0.3"/>
    <row r="6950" ht="14" hidden="1" x14ac:dyDescent="0.3"/>
    <row r="6951" ht="14" hidden="1" x14ac:dyDescent="0.3"/>
    <row r="6952" ht="14" hidden="1" x14ac:dyDescent="0.3"/>
    <row r="6953" ht="14" hidden="1" x14ac:dyDescent="0.3"/>
    <row r="6954" ht="14" hidden="1" x14ac:dyDescent="0.3"/>
    <row r="6955" ht="14" hidden="1" x14ac:dyDescent="0.3"/>
    <row r="6956" ht="14" hidden="1" x14ac:dyDescent="0.3"/>
    <row r="6957" ht="14" hidden="1" x14ac:dyDescent="0.3"/>
    <row r="6958" ht="14" hidden="1" x14ac:dyDescent="0.3"/>
    <row r="6959" ht="14" hidden="1" x14ac:dyDescent="0.3"/>
    <row r="6960" ht="14" hidden="1" x14ac:dyDescent="0.3"/>
    <row r="6961" ht="14" hidden="1" x14ac:dyDescent="0.3"/>
    <row r="6962" ht="14" hidden="1" x14ac:dyDescent="0.3"/>
    <row r="6963" ht="14" hidden="1" x14ac:dyDescent="0.3"/>
    <row r="6964" ht="14" hidden="1" x14ac:dyDescent="0.3"/>
    <row r="6965" ht="14" hidden="1" x14ac:dyDescent="0.3"/>
    <row r="6966" ht="14" hidden="1" x14ac:dyDescent="0.3"/>
    <row r="6967" ht="14" hidden="1" x14ac:dyDescent="0.3"/>
    <row r="6968" ht="14" hidden="1" x14ac:dyDescent="0.3"/>
    <row r="6969" ht="14" hidden="1" x14ac:dyDescent="0.3"/>
    <row r="6970" ht="14" hidden="1" x14ac:dyDescent="0.3"/>
    <row r="6971" ht="14" hidden="1" x14ac:dyDescent="0.3"/>
    <row r="6972" ht="14" hidden="1" x14ac:dyDescent="0.3"/>
    <row r="6973" ht="14" hidden="1" x14ac:dyDescent="0.3"/>
    <row r="6974" ht="14" hidden="1" x14ac:dyDescent="0.3"/>
    <row r="6975" ht="14" hidden="1" x14ac:dyDescent="0.3"/>
    <row r="6976" ht="14" hidden="1" x14ac:dyDescent="0.3"/>
    <row r="6977" ht="14" hidden="1" x14ac:dyDescent="0.3"/>
    <row r="6978" ht="14" hidden="1" x14ac:dyDescent="0.3"/>
    <row r="6979" ht="14" hidden="1" x14ac:dyDescent="0.3"/>
    <row r="6980" ht="14" hidden="1" x14ac:dyDescent="0.3"/>
    <row r="6981" ht="14" hidden="1" x14ac:dyDescent="0.3"/>
    <row r="6982" ht="14" hidden="1" x14ac:dyDescent="0.3"/>
    <row r="6983" ht="14" hidden="1" x14ac:dyDescent="0.3"/>
    <row r="6984" ht="14" hidden="1" x14ac:dyDescent="0.3"/>
    <row r="6985" ht="14" hidden="1" x14ac:dyDescent="0.3"/>
    <row r="6986" ht="14" hidden="1" x14ac:dyDescent="0.3"/>
    <row r="6987" ht="14" hidden="1" x14ac:dyDescent="0.3"/>
    <row r="6988" ht="14" hidden="1" x14ac:dyDescent="0.3"/>
    <row r="6989" ht="14" hidden="1" x14ac:dyDescent="0.3"/>
    <row r="6990" ht="14" hidden="1" x14ac:dyDescent="0.3"/>
    <row r="6991" ht="14" hidden="1" x14ac:dyDescent="0.3"/>
    <row r="6992" ht="14" hidden="1" x14ac:dyDescent="0.3"/>
    <row r="6993" ht="14" hidden="1" x14ac:dyDescent="0.3"/>
    <row r="6994" ht="14" hidden="1" x14ac:dyDescent="0.3"/>
    <row r="6995" ht="14" hidden="1" x14ac:dyDescent="0.3"/>
    <row r="6996" ht="14" hidden="1" x14ac:dyDescent="0.3"/>
    <row r="6997" ht="14" hidden="1" x14ac:dyDescent="0.3"/>
    <row r="6998" ht="14" hidden="1" x14ac:dyDescent="0.3"/>
    <row r="6999" ht="14" hidden="1" x14ac:dyDescent="0.3"/>
    <row r="7000" ht="14" hidden="1" x14ac:dyDescent="0.3"/>
    <row r="7001" ht="14" hidden="1" x14ac:dyDescent="0.3"/>
    <row r="7002" ht="14" hidden="1" x14ac:dyDescent="0.3"/>
    <row r="7003" ht="14" hidden="1" x14ac:dyDescent="0.3"/>
    <row r="7004" ht="14" hidden="1" x14ac:dyDescent="0.3"/>
    <row r="7005" ht="14" hidden="1" x14ac:dyDescent="0.3"/>
    <row r="7006" ht="14" hidden="1" x14ac:dyDescent="0.3"/>
    <row r="7007" ht="14" hidden="1" x14ac:dyDescent="0.3"/>
    <row r="7008" ht="14" hidden="1" x14ac:dyDescent="0.3"/>
    <row r="7009" ht="14" hidden="1" x14ac:dyDescent="0.3"/>
    <row r="7010" ht="14" hidden="1" x14ac:dyDescent="0.3"/>
    <row r="7011" ht="14" hidden="1" x14ac:dyDescent="0.3"/>
    <row r="7012" ht="14" hidden="1" x14ac:dyDescent="0.3"/>
    <row r="7013" ht="14" hidden="1" x14ac:dyDescent="0.3"/>
    <row r="7014" ht="14" hidden="1" x14ac:dyDescent="0.3"/>
    <row r="7015" ht="14" hidden="1" x14ac:dyDescent="0.3"/>
    <row r="7016" ht="14" hidden="1" x14ac:dyDescent="0.3"/>
    <row r="7017" ht="14" hidden="1" x14ac:dyDescent="0.3"/>
    <row r="7018" ht="14" hidden="1" x14ac:dyDescent="0.3"/>
    <row r="7019" ht="14" hidden="1" x14ac:dyDescent="0.3"/>
    <row r="7020" ht="14" hidden="1" x14ac:dyDescent="0.3"/>
    <row r="7021" ht="14" hidden="1" x14ac:dyDescent="0.3"/>
    <row r="7022" ht="14" hidden="1" x14ac:dyDescent="0.3"/>
    <row r="7023" ht="14" hidden="1" x14ac:dyDescent="0.3"/>
    <row r="7024" ht="14" hidden="1" x14ac:dyDescent="0.3"/>
    <row r="7025" ht="14" hidden="1" x14ac:dyDescent="0.3"/>
    <row r="7026" ht="14" hidden="1" x14ac:dyDescent="0.3"/>
    <row r="7027" ht="14" hidden="1" x14ac:dyDescent="0.3"/>
    <row r="7028" ht="14" hidden="1" x14ac:dyDescent="0.3"/>
    <row r="7029" ht="14" hidden="1" x14ac:dyDescent="0.3"/>
    <row r="7030" ht="14" hidden="1" x14ac:dyDescent="0.3"/>
    <row r="7031" ht="14" hidden="1" x14ac:dyDescent="0.3"/>
    <row r="7032" ht="14" hidden="1" x14ac:dyDescent="0.3"/>
    <row r="7033" ht="14" hidden="1" x14ac:dyDescent="0.3"/>
    <row r="7034" ht="14" hidden="1" x14ac:dyDescent="0.3"/>
    <row r="7035" ht="14" hidden="1" x14ac:dyDescent="0.3"/>
    <row r="7036" ht="14" hidden="1" x14ac:dyDescent="0.3"/>
    <row r="7037" ht="14" hidden="1" x14ac:dyDescent="0.3"/>
    <row r="7038" ht="14" hidden="1" x14ac:dyDescent="0.3"/>
    <row r="7039" ht="14" hidden="1" x14ac:dyDescent="0.3"/>
    <row r="7040" ht="14" hidden="1" x14ac:dyDescent="0.3"/>
    <row r="7041" ht="14" hidden="1" x14ac:dyDescent="0.3"/>
    <row r="7042" ht="14" hidden="1" x14ac:dyDescent="0.3"/>
    <row r="7043" ht="14" hidden="1" x14ac:dyDescent="0.3"/>
    <row r="7044" ht="14" hidden="1" x14ac:dyDescent="0.3"/>
    <row r="7045" ht="14" hidden="1" x14ac:dyDescent="0.3"/>
    <row r="7046" ht="14" hidden="1" x14ac:dyDescent="0.3"/>
    <row r="7047" ht="14" hidden="1" x14ac:dyDescent="0.3"/>
    <row r="7048" ht="14" hidden="1" x14ac:dyDescent="0.3"/>
    <row r="7049" ht="14" hidden="1" x14ac:dyDescent="0.3"/>
    <row r="7050" ht="14" hidden="1" x14ac:dyDescent="0.3"/>
    <row r="7051" ht="14" hidden="1" x14ac:dyDescent="0.3"/>
    <row r="7052" ht="14" hidden="1" x14ac:dyDescent="0.3"/>
    <row r="7053" ht="14" hidden="1" x14ac:dyDescent="0.3"/>
    <row r="7054" ht="14" hidden="1" x14ac:dyDescent="0.3"/>
    <row r="7055" ht="14" hidden="1" x14ac:dyDescent="0.3"/>
    <row r="7056" ht="14" hidden="1" x14ac:dyDescent="0.3"/>
    <row r="7057" ht="14" hidden="1" x14ac:dyDescent="0.3"/>
    <row r="7058" ht="14" hidden="1" x14ac:dyDescent="0.3"/>
    <row r="7059" ht="14" hidden="1" x14ac:dyDescent="0.3"/>
    <row r="7060" ht="14" hidden="1" x14ac:dyDescent="0.3"/>
    <row r="7061" ht="14" hidden="1" x14ac:dyDescent="0.3"/>
    <row r="7062" ht="14" hidden="1" x14ac:dyDescent="0.3"/>
    <row r="7063" ht="14" hidden="1" x14ac:dyDescent="0.3"/>
    <row r="7064" ht="14" hidden="1" x14ac:dyDescent="0.3"/>
    <row r="7065" ht="14" hidden="1" x14ac:dyDescent="0.3"/>
    <row r="7066" ht="14" hidden="1" x14ac:dyDescent="0.3"/>
    <row r="7067" ht="14" hidden="1" x14ac:dyDescent="0.3"/>
    <row r="7068" ht="14" hidden="1" x14ac:dyDescent="0.3"/>
    <row r="7069" ht="14" hidden="1" x14ac:dyDescent="0.3"/>
    <row r="7070" ht="14" hidden="1" x14ac:dyDescent="0.3"/>
    <row r="7071" ht="14" hidden="1" x14ac:dyDescent="0.3"/>
    <row r="7072" ht="14" hidden="1" x14ac:dyDescent="0.3"/>
    <row r="7073" ht="14" hidden="1" x14ac:dyDescent="0.3"/>
    <row r="7074" ht="14" hidden="1" x14ac:dyDescent="0.3"/>
    <row r="7075" ht="14" hidden="1" x14ac:dyDescent="0.3"/>
    <row r="7076" ht="14" hidden="1" x14ac:dyDescent="0.3"/>
    <row r="7077" ht="14" hidden="1" x14ac:dyDescent="0.3"/>
    <row r="7078" ht="14" hidden="1" x14ac:dyDescent="0.3"/>
    <row r="7079" ht="14" hidden="1" x14ac:dyDescent="0.3"/>
    <row r="7080" ht="14" hidden="1" x14ac:dyDescent="0.3"/>
    <row r="7081" ht="14" hidden="1" x14ac:dyDescent="0.3"/>
    <row r="7082" ht="14" hidden="1" x14ac:dyDescent="0.3"/>
    <row r="7083" ht="14" hidden="1" x14ac:dyDescent="0.3"/>
    <row r="7084" ht="14" hidden="1" x14ac:dyDescent="0.3"/>
    <row r="7085" ht="14" hidden="1" x14ac:dyDescent="0.3"/>
    <row r="7086" ht="14" hidden="1" x14ac:dyDescent="0.3"/>
    <row r="7087" ht="14" hidden="1" x14ac:dyDescent="0.3"/>
    <row r="7088" ht="14" hidden="1" x14ac:dyDescent="0.3"/>
    <row r="7089" ht="14" hidden="1" x14ac:dyDescent="0.3"/>
    <row r="7090" ht="14" hidden="1" x14ac:dyDescent="0.3"/>
    <row r="7091" ht="14" hidden="1" x14ac:dyDescent="0.3"/>
    <row r="7092" ht="14" hidden="1" x14ac:dyDescent="0.3"/>
    <row r="7093" ht="14" hidden="1" x14ac:dyDescent="0.3"/>
    <row r="7094" ht="14" hidden="1" x14ac:dyDescent="0.3"/>
    <row r="7095" ht="14" hidden="1" x14ac:dyDescent="0.3"/>
    <row r="7096" ht="14" hidden="1" x14ac:dyDescent="0.3"/>
    <row r="7097" ht="14" hidden="1" x14ac:dyDescent="0.3"/>
    <row r="7098" ht="14" hidden="1" x14ac:dyDescent="0.3"/>
    <row r="7099" ht="14" hidden="1" x14ac:dyDescent="0.3"/>
    <row r="7100" ht="14" hidden="1" x14ac:dyDescent="0.3"/>
    <row r="7101" ht="14" hidden="1" x14ac:dyDescent="0.3"/>
    <row r="7102" ht="14" hidden="1" x14ac:dyDescent="0.3"/>
    <row r="7103" ht="14" hidden="1" x14ac:dyDescent="0.3"/>
    <row r="7104" ht="14" hidden="1" x14ac:dyDescent="0.3"/>
    <row r="7105" ht="14" hidden="1" x14ac:dyDescent="0.3"/>
    <row r="7106" ht="14" hidden="1" x14ac:dyDescent="0.3"/>
    <row r="7107" ht="14" hidden="1" x14ac:dyDescent="0.3"/>
    <row r="7108" ht="14" hidden="1" x14ac:dyDescent="0.3"/>
    <row r="7109" ht="14" hidden="1" x14ac:dyDescent="0.3"/>
    <row r="7110" ht="14" hidden="1" x14ac:dyDescent="0.3"/>
    <row r="7111" ht="14" hidden="1" x14ac:dyDescent="0.3"/>
    <row r="7112" ht="14" hidden="1" x14ac:dyDescent="0.3"/>
    <row r="7113" ht="14" hidden="1" x14ac:dyDescent="0.3"/>
    <row r="7114" ht="14" hidden="1" x14ac:dyDescent="0.3"/>
    <row r="7115" ht="14" hidden="1" x14ac:dyDescent="0.3"/>
    <row r="7116" ht="14" hidden="1" x14ac:dyDescent="0.3"/>
    <row r="7117" ht="14" hidden="1" x14ac:dyDescent="0.3"/>
    <row r="7118" ht="14" hidden="1" x14ac:dyDescent="0.3"/>
    <row r="7119" ht="14" hidden="1" x14ac:dyDescent="0.3"/>
    <row r="7120" ht="14" hidden="1" x14ac:dyDescent="0.3"/>
    <row r="7121" ht="14" hidden="1" x14ac:dyDescent="0.3"/>
    <row r="7122" ht="14" hidden="1" x14ac:dyDescent="0.3"/>
    <row r="7123" ht="14" hidden="1" x14ac:dyDescent="0.3"/>
    <row r="7124" ht="14" hidden="1" x14ac:dyDescent="0.3"/>
    <row r="7125" ht="14" hidden="1" x14ac:dyDescent="0.3"/>
    <row r="7126" ht="14" hidden="1" x14ac:dyDescent="0.3"/>
    <row r="7127" ht="14" hidden="1" x14ac:dyDescent="0.3"/>
    <row r="7128" ht="14" hidden="1" x14ac:dyDescent="0.3"/>
    <row r="7129" ht="14" hidden="1" x14ac:dyDescent="0.3"/>
    <row r="7130" ht="14" hidden="1" x14ac:dyDescent="0.3"/>
    <row r="7131" ht="14" hidden="1" x14ac:dyDescent="0.3"/>
    <row r="7132" ht="14" hidden="1" x14ac:dyDescent="0.3"/>
    <row r="7133" ht="14" hidden="1" x14ac:dyDescent="0.3"/>
    <row r="7134" ht="14" hidden="1" x14ac:dyDescent="0.3"/>
    <row r="7135" ht="14" hidden="1" x14ac:dyDescent="0.3"/>
    <row r="7136" ht="14" hidden="1" x14ac:dyDescent="0.3"/>
    <row r="7137" ht="14" hidden="1" x14ac:dyDescent="0.3"/>
    <row r="7138" ht="14" hidden="1" x14ac:dyDescent="0.3"/>
    <row r="7139" ht="14" hidden="1" x14ac:dyDescent="0.3"/>
    <row r="7140" ht="14" hidden="1" x14ac:dyDescent="0.3"/>
    <row r="7141" ht="14" hidden="1" x14ac:dyDescent="0.3"/>
    <row r="7142" ht="14" hidden="1" x14ac:dyDescent="0.3"/>
    <row r="7143" ht="14" hidden="1" x14ac:dyDescent="0.3"/>
    <row r="7144" ht="14" hidden="1" x14ac:dyDescent="0.3"/>
    <row r="7145" ht="14" hidden="1" x14ac:dyDescent="0.3"/>
    <row r="7146" ht="14" hidden="1" x14ac:dyDescent="0.3"/>
    <row r="7147" ht="14" hidden="1" x14ac:dyDescent="0.3"/>
    <row r="7148" ht="14" hidden="1" x14ac:dyDescent="0.3"/>
    <row r="7149" ht="14" hidden="1" x14ac:dyDescent="0.3"/>
    <row r="7150" ht="14" hidden="1" x14ac:dyDescent="0.3"/>
    <row r="7151" ht="14" hidden="1" x14ac:dyDescent="0.3"/>
    <row r="7152" ht="14" hidden="1" x14ac:dyDescent="0.3"/>
    <row r="7153" ht="14" hidden="1" x14ac:dyDescent="0.3"/>
    <row r="7154" ht="14" hidden="1" x14ac:dyDescent="0.3"/>
    <row r="7155" ht="14" hidden="1" x14ac:dyDescent="0.3"/>
    <row r="7156" ht="14" hidden="1" x14ac:dyDescent="0.3"/>
    <row r="7157" ht="14" hidden="1" x14ac:dyDescent="0.3"/>
    <row r="7158" ht="14" hidden="1" x14ac:dyDescent="0.3"/>
    <row r="7159" ht="14" hidden="1" x14ac:dyDescent="0.3"/>
    <row r="7160" ht="14" hidden="1" x14ac:dyDescent="0.3"/>
    <row r="7161" ht="14" hidden="1" x14ac:dyDescent="0.3"/>
    <row r="7162" ht="14" hidden="1" x14ac:dyDescent="0.3"/>
    <row r="7163" ht="14" hidden="1" x14ac:dyDescent="0.3"/>
    <row r="7164" ht="14" hidden="1" x14ac:dyDescent="0.3"/>
    <row r="7165" ht="14" hidden="1" x14ac:dyDescent="0.3"/>
    <row r="7166" ht="14" hidden="1" x14ac:dyDescent="0.3"/>
    <row r="7167" ht="14" hidden="1" x14ac:dyDescent="0.3"/>
    <row r="7168" ht="14" hidden="1" x14ac:dyDescent="0.3"/>
    <row r="7169" ht="14" hidden="1" x14ac:dyDescent="0.3"/>
    <row r="7170" ht="14" hidden="1" x14ac:dyDescent="0.3"/>
    <row r="7171" ht="14" hidden="1" x14ac:dyDescent="0.3"/>
    <row r="7172" ht="14" hidden="1" x14ac:dyDescent="0.3"/>
    <row r="7173" ht="14" hidden="1" x14ac:dyDescent="0.3"/>
    <row r="7174" ht="14" hidden="1" x14ac:dyDescent="0.3"/>
    <row r="7175" ht="14" hidden="1" x14ac:dyDescent="0.3"/>
    <row r="7176" ht="14" hidden="1" x14ac:dyDescent="0.3"/>
    <row r="7177" ht="14" hidden="1" x14ac:dyDescent="0.3"/>
    <row r="7178" ht="14" hidden="1" x14ac:dyDescent="0.3"/>
    <row r="7179" ht="14" hidden="1" x14ac:dyDescent="0.3"/>
    <row r="7180" ht="14" hidden="1" x14ac:dyDescent="0.3"/>
    <row r="7181" ht="14" hidden="1" x14ac:dyDescent="0.3"/>
    <row r="7182" ht="14" hidden="1" x14ac:dyDescent="0.3"/>
    <row r="7183" ht="14" hidden="1" x14ac:dyDescent="0.3"/>
    <row r="7184" ht="14" hidden="1" x14ac:dyDescent="0.3"/>
    <row r="7185" ht="14" hidden="1" x14ac:dyDescent="0.3"/>
    <row r="7186" ht="14" hidden="1" x14ac:dyDescent="0.3"/>
    <row r="7187" ht="14" hidden="1" x14ac:dyDescent="0.3"/>
    <row r="7188" ht="14" hidden="1" x14ac:dyDescent="0.3"/>
    <row r="7189" ht="14" hidden="1" x14ac:dyDescent="0.3"/>
    <row r="7190" ht="14" hidden="1" x14ac:dyDescent="0.3"/>
    <row r="7191" ht="14" hidden="1" x14ac:dyDescent="0.3"/>
    <row r="7192" ht="14" hidden="1" x14ac:dyDescent="0.3"/>
    <row r="7193" ht="14" hidden="1" x14ac:dyDescent="0.3"/>
    <row r="7194" ht="14" hidden="1" x14ac:dyDescent="0.3"/>
    <row r="7195" ht="14" hidden="1" x14ac:dyDescent="0.3"/>
    <row r="7196" ht="14" hidden="1" x14ac:dyDescent="0.3"/>
    <row r="7197" ht="14" hidden="1" x14ac:dyDescent="0.3"/>
    <row r="7198" ht="14" hidden="1" x14ac:dyDescent="0.3"/>
    <row r="7199" ht="14" hidden="1" x14ac:dyDescent="0.3"/>
    <row r="7200" ht="14" hidden="1" x14ac:dyDescent="0.3"/>
    <row r="7201" ht="14" hidden="1" x14ac:dyDescent="0.3"/>
    <row r="7202" ht="14" hidden="1" x14ac:dyDescent="0.3"/>
    <row r="7203" ht="14" hidden="1" x14ac:dyDescent="0.3"/>
    <row r="7204" ht="14" hidden="1" x14ac:dyDescent="0.3"/>
    <row r="7205" ht="14" hidden="1" x14ac:dyDescent="0.3"/>
    <row r="7206" ht="14" hidden="1" x14ac:dyDescent="0.3"/>
    <row r="7207" ht="14" hidden="1" x14ac:dyDescent="0.3"/>
    <row r="7208" ht="14" hidden="1" x14ac:dyDescent="0.3"/>
    <row r="7209" ht="14" hidden="1" x14ac:dyDescent="0.3"/>
    <row r="7210" ht="14" hidden="1" x14ac:dyDescent="0.3"/>
    <row r="7211" ht="14" hidden="1" x14ac:dyDescent="0.3"/>
    <row r="7212" ht="14" hidden="1" x14ac:dyDescent="0.3"/>
    <row r="7213" ht="14" hidden="1" x14ac:dyDescent="0.3"/>
    <row r="7214" ht="14" hidden="1" x14ac:dyDescent="0.3"/>
    <row r="7215" ht="14" hidden="1" x14ac:dyDescent="0.3"/>
    <row r="7216" ht="14" hidden="1" x14ac:dyDescent="0.3"/>
    <row r="7217" ht="14" hidden="1" x14ac:dyDescent="0.3"/>
    <row r="7218" ht="14" hidden="1" x14ac:dyDescent="0.3"/>
    <row r="7219" ht="14" hidden="1" x14ac:dyDescent="0.3"/>
    <row r="7220" ht="14" hidden="1" x14ac:dyDescent="0.3"/>
    <row r="7221" ht="14" hidden="1" x14ac:dyDescent="0.3"/>
    <row r="7222" ht="14" hidden="1" x14ac:dyDescent="0.3"/>
    <row r="7223" ht="14" hidden="1" x14ac:dyDescent="0.3"/>
    <row r="7224" ht="14" hidden="1" x14ac:dyDescent="0.3"/>
    <row r="7225" ht="14" hidden="1" x14ac:dyDescent="0.3"/>
    <row r="7226" ht="14" hidden="1" x14ac:dyDescent="0.3"/>
    <row r="7227" ht="14" hidden="1" x14ac:dyDescent="0.3"/>
    <row r="7228" ht="14" hidden="1" x14ac:dyDescent="0.3"/>
    <row r="7229" ht="14" hidden="1" x14ac:dyDescent="0.3"/>
    <row r="7230" ht="14" hidden="1" x14ac:dyDescent="0.3"/>
    <row r="7231" ht="14" hidden="1" x14ac:dyDescent="0.3"/>
    <row r="7232" ht="14" hidden="1" x14ac:dyDescent="0.3"/>
    <row r="7233" ht="14" hidden="1" x14ac:dyDescent="0.3"/>
    <row r="7234" ht="14" hidden="1" x14ac:dyDescent="0.3"/>
    <row r="7235" ht="14" hidden="1" x14ac:dyDescent="0.3"/>
    <row r="7236" ht="14" hidden="1" x14ac:dyDescent="0.3"/>
    <row r="7237" ht="14" hidden="1" x14ac:dyDescent="0.3"/>
    <row r="7238" ht="14" hidden="1" x14ac:dyDescent="0.3"/>
    <row r="7239" ht="14" hidden="1" x14ac:dyDescent="0.3"/>
    <row r="7240" ht="14" hidden="1" x14ac:dyDescent="0.3"/>
    <row r="7241" ht="14" hidden="1" x14ac:dyDescent="0.3"/>
    <row r="7242" ht="14" hidden="1" x14ac:dyDescent="0.3"/>
    <row r="7243" ht="14" hidden="1" x14ac:dyDescent="0.3"/>
    <row r="7244" ht="14" hidden="1" x14ac:dyDescent="0.3"/>
    <row r="7245" ht="14" hidden="1" x14ac:dyDescent="0.3"/>
    <row r="7246" ht="14" hidden="1" x14ac:dyDescent="0.3"/>
    <row r="7247" ht="14" hidden="1" x14ac:dyDescent="0.3"/>
    <row r="7248" ht="14" hidden="1" x14ac:dyDescent="0.3"/>
    <row r="7249" ht="14" hidden="1" x14ac:dyDescent="0.3"/>
    <row r="7250" ht="14" hidden="1" x14ac:dyDescent="0.3"/>
    <row r="7251" ht="14" hidden="1" x14ac:dyDescent="0.3"/>
    <row r="7252" ht="14" hidden="1" x14ac:dyDescent="0.3"/>
    <row r="7253" ht="14" hidden="1" x14ac:dyDescent="0.3"/>
    <row r="7254" ht="14" hidden="1" x14ac:dyDescent="0.3"/>
    <row r="7255" ht="14" hidden="1" x14ac:dyDescent="0.3"/>
    <row r="7256" ht="14" hidden="1" x14ac:dyDescent="0.3"/>
    <row r="7257" ht="14" hidden="1" x14ac:dyDescent="0.3"/>
    <row r="7258" ht="14" hidden="1" x14ac:dyDescent="0.3"/>
    <row r="7259" ht="14" hidden="1" x14ac:dyDescent="0.3"/>
    <row r="7260" ht="14" hidden="1" x14ac:dyDescent="0.3"/>
    <row r="7261" ht="14" hidden="1" x14ac:dyDescent="0.3"/>
    <row r="7262" ht="14" hidden="1" x14ac:dyDescent="0.3"/>
    <row r="7263" ht="14" hidden="1" x14ac:dyDescent="0.3"/>
    <row r="7264" ht="14" hidden="1" x14ac:dyDescent="0.3"/>
    <row r="7265" ht="14" hidden="1" x14ac:dyDescent="0.3"/>
    <row r="7266" ht="14" hidden="1" x14ac:dyDescent="0.3"/>
    <row r="7267" ht="14" hidden="1" x14ac:dyDescent="0.3"/>
    <row r="7268" ht="14" hidden="1" x14ac:dyDescent="0.3"/>
    <row r="7269" ht="14" hidden="1" x14ac:dyDescent="0.3"/>
    <row r="7270" ht="14" hidden="1" x14ac:dyDescent="0.3"/>
    <row r="7271" ht="14" hidden="1" x14ac:dyDescent="0.3"/>
    <row r="7272" ht="14" hidden="1" x14ac:dyDescent="0.3"/>
    <row r="7273" ht="14" hidden="1" x14ac:dyDescent="0.3"/>
    <row r="7274" ht="14" hidden="1" x14ac:dyDescent="0.3"/>
    <row r="7275" ht="14" hidden="1" x14ac:dyDescent="0.3"/>
    <row r="7276" ht="14" hidden="1" x14ac:dyDescent="0.3"/>
    <row r="7277" ht="14" hidden="1" x14ac:dyDescent="0.3"/>
    <row r="7278" ht="14" hidden="1" x14ac:dyDescent="0.3"/>
    <row r="7279" ht="14" hidden="1" x14ac:dyDescent="0.3"/>
    <row r="7280" ht="14" hidden="1" x14ac:dyDescent="0.3"/>
    <row r="7281" ht="14" hidden="1" x14ac:dyDescent="0.3"/>
    <row r="7282" ht="14" hidden="1" x14ac:dyDescent="0.3"/>
    <row r="7283" ht="14" hidden="1" x14ac:dyDescent="0.3"/>
    <row r="7284" ht="14" hidden="1" x14ac:dyDescent="0.3"/>
    <row r="7285" ht="14" hidden="1" x14ac:dyDescent="0.3"/>
    <row r="7286" ht="14" hidden="1" x14ac:dyDescent="0.3"/>
    <row r="7287" ht="14" hidden="1" x14ac:dyDescent="0.3"/>
    <row r="7288" ht="14" hidden="1" x14ac:dyDescent="0.3"/>
    <row r="7289" ht="14" hidden="1" x14ac:dyDescent="0.3"/>
    <row r="7290" ht="14" hidden="1" x14ac:dyDescent="0.3"/>
    <row r="7291" ht="14" hidden="1" x14ac:dyDescent="0.3"/>
    <row r="7292" ht="14" hidden="1" x14ac:dyDescent="0.3"/>
    <row r="7293" ht="14" hidden="1" x14ac:dyDescent="0.3"/>
    <row r="7294" ht="14" hidden="1" x14ac:dyDescent="0.3"/>
    <row r="7295" ht="14" hidden="1" x14ac:dyDescent="0.3"/>
    <row r="7296" ht="14" hidden="1" x14ac:dyDescent="0.3"/>
    <row r="7297" ht="14" hidden="1" x14ac:dyDescent="0.3"/>
    <row r="7298" ht="14" hidden="1" x14ac:dyDescent="0.3"/>
    <row r="7299" ht="14" hidden="1" x14ac:dyDescent="0.3"/>
    <row r="7300" ht="14" hidden="1" x14ac:dyDescent="0.3"/>
    <row r="7301" ht="14" hidden="1" x14ac:dyDescent="0.3"/>
    <row r="7302" ht="14" hidden="1" x14ac:dyDescent="0.3"/>
    <row r="7303" ht="14" hidden="1" x14ac:dyDescent="0.3"/>
    <row r="7304" ht="14" hidden="1" x14ac:dyDescent="0.3"/>
    <row r="7305" ht="14" hidden="1" x14ac:dyDescent="0.3"/>
    <row r="7306" ht="14" hidden="1" x14ac:dyDescent="0.3"/>
    <row r="7307" ht="14" hidden="1" x14ac:dyDescent="0.3"/>
    <row r="7308" ht="14" hidden="1" x14ac:dyDescent="0.3"/>
    <row r="7309" ht="14" hidden="1" x14ac:dyDescent="0.3"/>
    <row r="7310" ht="14" hidden="1" x14ac:dyDescent="0.3"/>
    <row r="7311" ht="14" hidden="1" x14ac:dyDescent="0.3"/>
    <row r="7312" ht="14" hidden="1" x14ac:dyDescent="0.3"/>
    <row r="7313" ht="14" hidden="1" x14ac:dyDescent="0.3"/>
    <row r="7314" ht="14" hidden="1" x14ac:dyDescent="0.3"/>
    <row r="7315" ht="14" hidden="1" x14ac:dyDescent="0.3"/>
    <row r="7316" ht="14" hidden="1" x14ac:dyDescent="0.3"/>
    <row r="7317" ht="14" hidden="1" x14ac:dyDescent="0.3"/>
    <row r="7318" ht="14" hidden="1" x14ac:dyDescent="0.3"/>
    <row r="7319" ht="14" hidden="1" x14ac:dyDescent="0.3"/>
    <row r="7320" ht="14" hidden="1" x14ac:dyDescent="0.3"/>
    <row r="7321" ht="14" hidden="1" x14ac:dyDescent="0.3"/>
    <row r="7322" ht="14" hidden="1" x14ac:dyDescent="0.3"/>
    <row r="7323" ht="14" hidden="1" x14ac:dyDescent="0.3"/>
    <row r="7324" ht="14" hidden="1" x14ac:dyDescent="0.3"/>
    <row r="7325" ht="14" hidden="1" x14ac:dyDescent="0.3"/>
    <row r="7326" ht="14" hidden="1" x14ac:dyDescent="0.3"/>
    <row r="7327" ht="14" hidden="1" x14ac:dyDescent="0.3"/>
    <row r="7328" ht="14" hidden="1" x14ac:dyDescent="0.3"/>
    <row r="7329" ht="14" hidden="1" x14ac:dyDescent="0.3"/>
    <row r="7330" ht="14" hidden="1" x14ac:dyDescent="0.3"/>
    <row r="7331" ht="14" hidden="1" x14ac:dyDescent="0.3"/>
    <row r="7332" ht="14" hidden="1" x14ac:dyDescent="0.3"/>
    <row r="7333" ht="14" hidden="1" x14ac:dyDescent="0.3"/>
    <row r="7334" ht="14" hidden="1" x14ac:dyDescent="0.3"/>
    <row r="7335" ht="14" hidden="1" x14ac:dyDescent="0.3"/>
    <row r="7336" ht="14" hidden="1" x14ac:dyDescent="0.3"/>
    <row r="7337" ht="14" hidden="1" x14ac:dyDescent="0.3"/>
    <row r="7338" ht="14" hidden="1" x14ac:dyDescent="0.3"/>
    <row r="7339" ht="14" hidden="1" x14ac:dyDescent="0.3"/>
    <row r="7340" ht="14" hidden="1" x14ac:dyDescent="0.3"/>
    <row r="7341" ht="14" hidden="1" x14ac:dyDescent="0.3"/>
    <row r="7342" ht="14" hidden="1" x14ac:dyDescent="0.3"/>
    <row r="7343" ht="14" hidden="1" x14ac:dyDescent="0.3"/>
    <row r="7344" ht="14" hidden="1" x14ac:dyDescent="0.3"/>
    <row r="7345" ht="14" hidden="1" x14ac:dyDescent="0.3"/>
    <row r="7346" ht="14" hidden="1" x14ac:dyDescent="0.3"/>
    <row r="7347" ht="14" hidden="1" x14ac:dyDescent="0.3"/>
    <row r="7348" ht="14" hidden="1" x14ac:dyDescent="0.3"/>
    <row r="7349" ht="14" hidden="1" x14ac:dyDescent="0.3"/>
    <row r="7350" ht="14" hidden="1" x14ac:dyDescent="0.3"/>
    <row r="7351" ht="14" hidden="1" x14ac:dyDescent="0.3"/>
    <row r="7352" ht="14" hidden="1" x14ac:dyDescent="0.3"/>
    <row r="7353" ht="14" hidden="1" x14ac:dyDescent="0.3"/>
    <row r="7354" ht="14" hidden="1" x14ac:dyDescent="0.3"/>
    <row r="7355" ht="14" hidden="1" x14ac:dyDescent="0.3"/>
    <row r="7356" ht="14" hidden="1" x14ac:dyDescent="0.3"/>
    <row r="7357" ht="14" hidden="1" x14ac:dyDescent="0.3"/>
    <row r="7358" ht="14" hidden="1" x14ac:dyDescent="0.3"/>
    <row r="7359" ht="14" hidden="1" x14ac:dyDescent="0.3"/>
    <row r="7360" ht="14" hidden="1" x14ac:dyDescent="0.3"/>
    <row r="7361" ht="14" hidden="1" x14ac:dyDescent="0.3"/>
    <row r="7362" ht="14" hidden="1" x14ac:dyDescent="0.3"/>
    <row r="7363" ht="14" hidden="1" x14ac:dyDescent="0.3"/>
    <row r="7364" ht="14" hidden="1" x14ac:dyDescent="0.3"/>
    <row r="7365" ht="14" hidden="1" x14ac:dyDescent="0.3"/>
    <row r="7366" ht="14" hidden="1" x14ac:dyDescent="0.3"/>
    <row r="7367" ht="14" hidden="1" x14ac:dyDescent="0.3"/>
    <row r="7368" ht="14" hidden="1" x14ac:dyDescent="0.3"/>
    <row r="7369" ht="14" hidden="1" x14ac:dyDescent="0.3"/>
    <row r="7370" ht="14" hidden="1" x14ac:dyDescent="0.3"/>
    <row r="7371" ht="14" hidden="1" x14ac:dyDescent="0.3"/>
    <row r="7372" ht="14" hidden="1" x14ac:dyDescent="0.3"/>
    <row r="7373" ht="14" hidden="1" x14ac:dyDescent="0.3"/>
    <row r="7374" ht="14" hidden="1" x14ac:dyDescent="0.3"/>
    <row r="7375" ht="14" hidden="1" x14ac:dyDescent="0.3"/>
    <row r="7376" ht="14" hidden="1" x14ac:dyDescent="0.3"/>
    <row r="7377" ht="14" hidden="1" x14ac:dyDescent="0.3"/>
    <row r="7378" ht="14" hidden="1" x14ac:dyDescent="0.3"/>
    <row r="7379" ht="14" hidden="1" x14ac:dyDescent="0.3"/>
    <row r="7380" ht="14" hidden="1" x14ac:dyDescent="0.3"/>
    <row r="7381" ht="14" hidden="1" x14ac:dyDescent="0.3"/>
    <row r="7382" ht="14" hidden="1" x14ac:dyDescent="0.3"/>
    <row r="7383" ht="14" hidden="1" x14ac:dyDescent="0.3"/>
    <row r="7384" ht="14" hidden="1" x14ac:dyDescent="0.3"/>
    <row r="7385" ht="14" hidden="1" x14ac:dyDescent="0.3"/>
    <row r="7386" ht="14" hidden="1" x14ac:dyDescent="0.3"/>
    <row r="7387" ht="14" hidden="1" x14ac:dyDescent="0.3"/>
    <row r="7388" ht="14" hidden="1" x14ac:dyDescent="0.3"/>
    <row r="7389" ht="14" hidden="1" x14ac:dyDescent="0.3"/>
    <row r="7390" ht="14" hidden="1" x14ac:dyDescent="0.3"/>
    <row r="7391" ht="14" hidden="1" x14ac:dyDescent="0.3"/>
    <row r="7392" ht="14" hidden="1" x14ac:dyDescent="0.3"/>
    <row r="7393" ht="14" hidden="1" x14ac:dyDescent="0.3"/>
    <row r="7394" ht="14" hidden="1" x14ac:dyDescent="0.3"/>
    <row r="7395" ht="14" hidden="1" x14ac:dyDescent="0.3"/>
    <row r="7396" ht="14" hidden="1" x14ac:dyDescent="0.3"/>
    <row r="7397" ht="14" hidden="1" x14ac:dyDescent="0.3"/>
    <row r="7398" ht="14" hidden="1" x14ac:dyDescent="0.3"/>
    <row r="7399" ht="14" hidden="1" x14ac:dyDescent="0.3"/>
    <row r="7400" ht="14" hidden="1" x14ac:dyDescent="0.3"/>
    <row r="7401" ht="14" hidden="1" x14ac:dyDescent="0.3"/>
    <row r="7402" ht="14" hidden="1" x14ac:dyDescent="0.3"/>
    <row r="7403" ht="14" hidden="1" x14ac:dyDescent="0.3"/>
    <row r="7404" ht="14" hidden="1" x14ac:dyDescent="0.3"/>
    <row r="7405" ht="14" hidden="1" x14ac:dyDescent="0.3"/>
    <row r="7406" ht="14" hidden="1" x14ac:dyDescent="0.3"/>
    <row r="7407" ht="14" hidden="1" x14ac:dyDescent="0.3"/>
    <row r="7408" ht="14" hidden="1" x14ac:dyDescent="0.3"/>
    <row r="7409" ht="14" hidden="1" x14ac:dyDescent="0.3"/>
    <row r="7410" ht="14" hidden="1" x14ac:dyDescent="0.3"/>
    <row r="7411" ht="14" hidden="1" x14ac:dyDescent="0.3"/>
    <row r="7412" ht="14" hidden="1" x14ac:dyDescent="0.3"/>
    <row r="7413" ht="14" hidden="1" x14ac:dyDescent="0.3"/>
    <row r="7414" ht="14" hidden="1" x14ac:dyDescent="0.3"/>
    <row r="7415" ht="14" hidden="1" x14ac:dyDescent="0.3"/>
    <row r="7416" ht="14" hidden="1" x14ac:dyDescent="0.3"/>
    <row r="7417" ht="14" hidden="1" x14ac:dyDescent="0.3"/>
    <row r="7418" ht="14" hidden="1" x14ac:dyDescent="0.3"/>
    <row r="7419" ht="14" hidden="1" x14ac:dyDescent="0.3"/>
    <row r="7420" ht="14" hidden="1" x14ac:dyDescent="0.3"/>
    <row r="7421" ht="14" hidden="1" x14ac:dyDescent="0.3"/>
    <row r="7422" ht="14" hidden="1" x14ac:dyDescent="0.3"/>
    <row r="7423" ht="14" hidden="1" x14ac:dyDescent="0.3"/>
    <row r="7424" ht="14" hidden="1" x14ac:dyDescent="0.3"/>
    <row r="7425" ht="14" hidden="1" x14ac:dyDescent="0.3"/>
    <row r="7426" ht="14" hidden="1" x14ac:dyDescent="0.3"/>
    <row r="7427" ht="14" hidden="1" x14ac:dyDescent="0.3"/>
    <row r="7428" ht="14" hidden="1" x14ac:dyDescent="0.3"/>
    <row r="7429" ht="14" hidden="1" x14ac:dyDescent="0.3"/>
    <row r="7430" ht="14" hidden="1" x14ac:dyDescent="0.3"/>
    <row r="7431" ht="14" hidden="1" x14ac:dyDescent="0.3"/>
    <row r="7432" ht="14" hidden="1" x14ac:dyDescent="0.3"/>
    <row r="7433" ht="14" hidden="1" x14ac:dyDescent="0.3"/>
    <row r="7434" ht="14" hidden="1" x14ac:dyDescent="0.3"/>
    <row r="7435" ht="14" hidden="1" x14ac:dyDescent="0.3"/>
    <row r="7436" ht="14" hidden="1" x14ac:dyDescent="0.3"/>
    <row r="7437" ht="14" hidden="1" x14ac:dyDescent="0.3"/>
    <row r="7438" ht="14" hidden="1" x14ac:dyDescent="0.3"/>
    <row r="7439" ht="14" hidden="1" x14ac:dyDescent="0.3"/>
    <row r="7440" ht="14" hidden="1" x14ac:dyDescent="0.3"/>
    <row r="7441" ht="14" hidden="1" x14ac:dyDescent="0.3"/>
    <row r="7442" ht="14" hidden="1" x14ac:dyDescent="0.3"/>
    <row r="7443" ht="14" hidden="1" x14ac:dyDescent="0.3"/>
    <row r="7444" ht="14" hidden="1" x14ac:dyDescent="0.3"/>
    <row r="7445" ht="14" hidden="1" x14ac:dyDescent="0.3"/>
    <row r="7446" ht="14" hidden="1" x14ac:dyDescent="0.3"/>
    <row r="7447" ht="14" hidden="1" x14ac:dyDescent="0.3"/>
    <row r="7448" ht="14" hidden="1" x14ac:dyDescent="0.3"/>
    <row r="7449" ht="14" hidden="1" x14ac:dyDescent="0.3"/>
    <row r="7450" ht="14" hidden="1" x14ac:dyDescent="0.3"/>
    <row r="7451" ht="14" hidden="1" x14ac:dyDescent="0.3"/>
    <row r="7452" ht="14" hidden="1" x14ac:dyDescent="0.3"/>
    <row r="7453" ht="14" hidden="1" x14ac:dyDescent="0.3"/>
    <row r="7454" ht="14" hidden="1" x14ac:dyDescent="0.3"/>
    <row r="7455" ht="14" hidden="1" x14ac:dyDescent="0.3"/>
    <row r="7456" ht="14" hidden="1" x14ac:dyDescent="0.3"/>
    <row r="7457" ht="14" hidden="1" x14ac:dyDescent="0.3"/>
    <row r="7458" ht="14" hidden="1" x14ac:dyDescent="0.3"/>
    <row r="7459" ht="14" hidden="1" x14ac:dyDescent="0.3"/>
    <row r="7460" ht="14" hidden="1" x14ac:dyDescent="0.3"/>
    <row r="7461" ht="14" hidden="1" x14ac:dyDescent="0.3"/>
    <row r="7462" ht="14" hidden="1" x14ac:dyDescent="0.3"/>
    <row r="7463" ht="14" hidden="1" x14ac:dyDescent="0.3"/>
    <row r="7464" ht="14" hidden="1" x14ac:dyDescent="0.3"/>
    <row r="7465" ht="14" hidden="1" x14ac:dyDescent="0.3"/>
    <row r="7466" ht="14" hidden="1" x14ac:dyDescent="0.3"/>
    <row r="7467" ht="14" hidden="1" x14ac:dyDescent="0.3"/>
    <row r="7468" ht="14" hidden="1" x14ac:dyDescent="0.3"/>
    <row r="7469" ht="14" hidden="1" x14ac:dyDescent="0.3"/>
    <row r="7470" ht="14" hidden="1" x14ac:dyDescent="0.3"/>
    <row r="7471" ht="14" hidden="1" x14ac:dyDescent="0.3"/>
    <row r="7472" ht="14" hidden="1" x14ac:dyDescent="0.3"/>
    <row r="7473" ht="14" hidden="1" x14ac:dyDescent="0.3"/>
    <row r="7474" ht="14" hidden="1" x14ac:dyDescent="0.3"/>
    <row r="7475" ht="14" hidden="1" x14ac:dyDescent="0.3"/>
    <row r="7476" ht="14" hidden="1" x14ac:dyDescent="0.3"/>
    <row r="7477" ht="14" hidden="1" x14ac:dyDescent="0.3"/>
    <row r="7478" ht="14" hidden="1" x14ac:dyDescent="0.3"/>
    <row r="7479" ht="14" hidden="1" x14ac:dyDescent="0.3"/>
    <row r="7480" ht="14" hidden="1" x14ac:dyDescent="0.3"/>
    <row r="7481" ht="14" hidden="1" x14ac:dyDescent="0.3"/>
    <row r="7482" ht="14" hidden="1" x14ac:dyDescent="0.3"/>
    <row r="7483" ht="14" hidden="1" x14ac:dyDescent="0.3"/>
    <row r="7484" ht="14" hidden="1" x14ac:dyDescent="0.3"/>
    <row r="7485" ht="14" hidden="1" x14ac:dyDescent="0.3"/>
    <row r="7486" ht="14" hidden="1" x14ac:dyDescent="0.3"/>
    <row r="7487" ht="14" hidden="1" x14ac:dyDescent="0.3"/>
    <row r="7488" ht="14" hidden="1" x14ac:dyDescent="0.3"/>
    <row r="7489" ht="14" hidden="1" x14ac:dyDescent="0.3"/>
    <row r="7490" ht="14" hidden="1" x14ac:dyDescent="0.3"/>
    <row r="7491" ht="14" hidden="1" x14ac:dyDescent="0.3"/>
    <row r="7492" ht="14" hidden="1" x14ac:dyDescent="0.3"/>
    <row r="7493" ht="14" hidden="1" x14ac:dyDescent="0.3"/>
    <row r="7494" ht="14" hidden="1" x14ac:dyDescent="0.3"/>
    <row r="7495" ht="14" hidden="1" x14ac:dyDescent="0.3"/>
    <row r="7496" ht="14" hidden="1" x14ac:dyDescent="0.3"/>
    <row r="7497" ht="14" hidden="1" x14ac:dyDescent="0.3"/>
    <row r="7498" ht="14" hidden="1" x14ac:dyDescent="0.3"/>
    <row r="7499" ht="14" hidden="1" x14ac:dyDescent="0.3"/>
    <row r="7500" ht="14" hidden="1" x14ac:dyDescent="0.3"/>
    <row r="7501" ht="14" hidden="1" x14ac:dyDescent="0.3"/>
    <row r="7502" ht="14" hidden="1" x14ac:dyDescent="0.3"/>
    <row r="7503" ht="14" hidden="1" x14ac:dyDescent="0.3"/>
    <row r="7504" ht="14" hidden="1" x14ac:dyDescent="0.3"/>
    <row r="7505" ht="14" hidden="1" x14ac:dyDescent="0.3"/>
    <row r="7506" ht="14" hidden="1" x14ac:dyDescent="0.3"/>
    <row r="7507" ht="14" hidden="1" x14ac:dyDescent="0.3"/>
    <row r="7508" ht="14" hidden="1" x14ac:dyDescent="0.3"/>
    <row r="7509" ht="14" hidden="1" x14ac:dyDescent="0.3"/>
    <row r="7510" ht="14" hidden="1" x14ac:dyDescent="0.3"/>
    <row r="7511" ht="14" hidden="1" x14ac:dyDescent="0.3"/>
    <row r="7512" ht="14" hidden="1" x14ac:dyDescent="0.3"/>
    <row r="7513" ht="14" hidden="1" x14ac:dyDescent="0.3"/>
    <row r="7514" ht="14" hidden="1" x14ac:dyDescent="0.3"/>
    <row r="7515" ht="14" hidden="1" x14ac:dyDescent="0.3"/>
    <row r="7516" ht="14" hidden="1" x14ac:dyDescent="0.3"/>
    <row r="7517" ht="14" hidden="1" x14ac:dyDescent="0.3"/>
    <row r="7518" ht="14" hidden="1" x14ac:dyDescent="0.3"/>
    <row r="7519" ht="14" hidden="1" x14ac:dyDescent="0.3"/>
    <row r="7520" ht="14" hidden="1" x14ac:dyDescent="0.3"/>
    <row r="7521" ht="14" hidden="1" x14ac:dyDescent="0.3"/>
    <row r="7522" ht="14" hidden="1" x14ac:dyDescent="0.3"/>
    <row r="7523" ht="14" hidden="1" x14ac:dyDescent="0.3"/>
    <row r="7524" ht="14" hidden="1" x14ac:dyDescent="0.3"/>
    <row r="7525" ht="14" hidden="1" x14ac:dyDescent="0.3"/>
    <row r="7526" ht="14" hidden="1" x14ac:dyDescent="0.3"/>
    <row r="7527" ht="14" hidden="1" x14ac:dyDescent="0.3"/>
    <row r="7528" ht="14" hidden="1" x14ac:dyDescent="0.3"/>
    <row r="7529" ht="14" hidden="1" x14ac:dyDescent="0.3"/>
    <row r="7530" ht="14" hidden="1" x14ac:dyDescent="0.3"/>
    <row r="7531" ht="14" hidden="1" x14ac:dyDescent="0.3"/>
    <row r="7532" ht="14" hidden="1" x14ac:dyDescent="0.3"/>
    <row r="7533" ht="14" hidden="1" x14ac:dyDescent="0.3"/>
    <row r="7534" ht="14" hidden="1" x14ac:dyDescent="0.3"/>
    <row r="7535" ht="14" hidden="1" x14ac:dyDescent="0.3"/>
    <row r="7536" ht="14" hidden="1" x14ac:dyDescent="0.3"/>
    <row r="7537" ht="14" hidden="1" x14ac:dyDescent="0.3"/>
    <row r="7538" ht="14" hidden="1" x14ac:dyDescent="0.3"/>
    <row r="7539" ht="14" hidden="1" x14ac:dyDescent="0.3"/>
    <row r="7540" ht="14" hidden="1" x14ac:dyDescent="0.3"/>
    <row r="7541" ht="14" hidden="1" x14ac:dyDescent="0.3"/>
    <row r="7542" ht="14" hidden="1" x14ac:dyDescent="0.3"/>
    <row r="7543" ht="14" hidden="1" x14ac:dyDescent="0.3"/>
    <row r="7544" ht="14" hidden="1" x14ac:dyDescent="0.3"/>
    <row r="7545" ht="14" hidden="1" x14ac:dyDescent="0.3"/>
    <row r="7546" ht="14" hidden="1" x14ac:dyDescent="0.3"/>
    <row r="7547" ht="14" hidden="1" x14ac:dyDescent="0.3"/>
    <row r="7548" ht="14" hidden="1" x14ac:dyDescent="0.3"/>
    <row r="7549" ht="14" hidden="1" x14ac:dyDescent="0.3"/>
    <row r="7550" ht="14" hidden="1" x14ac:dyDescent="0.3"/>
    <row r="7551" ht="14" hidden="1" x14ac:dyDescent="0.3"/>
    <row r="7552" ht="14" hidden="1" x14ac:dyDescent="0.3"/>
    <row r="7553" ht="14" hidden="1" x14ac:dyDescent="0.3"/>
    <row r="7554" ht="14" hidden="1" x14ac:dyDescent="0.3"/>
    <row r="7555" ht="14" hidden="1" x14ac:dyDescent="0.3"/>
    <row r="7556" ht="14" hidden="1" x14ac:dyDescent="0.3"/>
    <row r="7557" ht="14" hidden="1" x14ac:dyDescent="0.3"/>
    <row r="7558" ht="14" hidden="1" x14ac:dyDescent="0.3"/>
    <row r="7559" ht="14" hidden="1" x14ac:dyDescent="0.3"/>
    <row r="7560" ht="14" hidden="1" x14ac:dyDescent="0.3"/>
    <row r="7561" ht="14" hidden="1" x14ac:dyDescent="0.3"/>
    <row r="7562" ht="14" hidden="1" x14ac:dyDescent="0.3"/>
    <row r="7563" ht="14" hidden="1" x14ac:dyDescent="0.3"/>
    <row r="7564" ht="14" hidden="1" x14ac:dyDescent="0.3"/>
    <row r="7565" ht="14" hidden="1" x14ac:dyDescent="0.3"/>
    <row r="7566" ht="14" hidden="1" x14ac:dyDescent="0.3"/>
    <row r="7567" ht="14" hidden="1" x14ac:dyDescent="0.3"/>
    <row r="7568" ht="14" hidden="1" x14ac:dyDescent="0.3"/>
    <row r="7569" ht="14" hidden="1" x14ac:dyDescent="0.3"/>
    <row r="7570" ht="14" hidden="1" x14ac:dyDescent="0.3"/>
    <row r="7571" ht="14" hidden="1" x14ac:dyDescent="0.3"/>
    <row r="7572" ht="14" hidden="1" x14ac:dyDescent="0.3"/>
    <row r="7573" ht="14" hidden="1" x14ac:dyDescent="0.3"/>
    <row r="7574" ht="14" hidden="1" x14ac:dyDescent="0.3"/>
    <row r="7575" ht="14" hidden="1" x14ac:dyDescent="0.3"/>
    <row r="7576" ht="14" hidden="1" x14ac:dyDescent="0.3"/>
    <row r="7577" ht="14" hidden="1" x14ac:dyDescent="0.3"/>
    <row r="7578" ht="14" hidden="1" x14ac:dyDescent="0.3"/>
    <row r="7579" ht="14" hidden="1" x14ac:dyDescent="0.3"/>
    <row r="7580" ht="14" hidden="1" x14ac:dyDescent="0.3"/>
    <row r="7581" ht="14" hidden="1" x14ac:dyDescent="0.3"/>
    <row r="7582" ht="14" hidden="1" x14ac:dyDescent="0.3"/>
    <row r="7583" ht="14" hidden="1" x14ac:dyDescent="0.3"/>
    <row r="7584" ht="14" hidden="1" x14ac:dyDescent="0.3"/>
    <row r="7585" ht="14" hidden="1" x14ac:dyDescent="0.3"/>
    <row r="7586" ht="14" hidden="1" x14ac:dyDescent="0.3"/>
    <row r="7587" ht="14" hidden="1" x14ac:dyDescent="0.3"/>
    <row r="7588" ht="14" hidden="1" x14ac:dyDescent="0.3"/>
    <row r="7589" ht="14" hidden="1" x14ac:dyDescent="0.3"/>
    <row r="7590" ht="14" hidden="1" x14ac:dyDescent="0.3"/>
    <row r="7591" ht="14" hidden="1" x14ac:dyDescent="0.3"/>
    <row r="7592" ht="14" hidden="1" x14ac:dyDescent="0.3"/>
    <row r="7593" ht="14" hidden="1" x14ac:dyDescent="0.3"/>
    <row r="7594" ht="14" hidden="1" x14ac:dyDescent="0.3"/>
    <row r="7595" ht="14" hidden="1" x14ac:dyDescent="0.3"/>
    <row r="7596" ht="14" hidden="1" x14ac:dyDescent="0.3"/>
    <row r="7597" ht="14" hidden="1" x14ac:dyDescent="0.3"/>
    <row r="7598" ht="14" hidden="1" x14ac:dyDescent="0.3"/>
    <row r="7599" ht="14" hidden="1" x14ac:dyDescent="0.3"/>
    <row r="7600" ht="14" hidden="1" x14ac:dyDescent="0.3"/>
    <row r="7601" ht="14" hidden="1" x14ac:dyDescent="0.3"/>
    <row r="7602" ht="14" hidden="1" x14ac:dyDescent="0.3"/>
    <row r="7603" ht="14" hidden="1" x14ac:dyDescent="0.3"/>
    <row r="7604" ht="14" hidden="1" x14ac:dyDescent="0.3"/>
    <row r="7605" ht="14" hidden="1" x14ac:dyDescent="0.3"/>
    <row r="7606" ht="14" hidden="1" x14ac:dyDescent="0.3"/>
    <row r="7607" ht="14" hidden="1" x14ac:dyDescent="0.3"/>
    <row r="7608" ht="14" hidden="1" x14ac:dyDescent="0.3"/>
    <row r="7609" ht="14" hidden="1" x14ac:dyDescent="0.3"/>
    <row r="7610" ht="14" hidden="1" x14ac:dyDescent="0.3"/>
    <row r="7611" ht="14" hidden="1" x14ac:dyDescent="0.3"/>
    <row r="7612" ht="14" hidden="1" x14ac:dyDescent="0.3"/>
    <row r="7613" ht="14" hidden="1" x14ac:dyDescent="0.3"/>
    <row r="7614" ht="14" hidden="1" x14ac:dyDescent="0.3"/>
    <row r="7615" ht="14" hidden="1" x14ac:dyDescent="0.3"/>
    <row r="7616" ht="14" hidden="1" x14ac:dyDescent="0.3"/>
    <row r="7617" ht="14" hidden="1" x14ac:dyDescent="0.3"/>
    <row r="7618" ht="14" hidden="1" x14ac:dyDescent="0.3"/>
    <row r="7619" ht="14" hidden="1" x14ac:dyDescent="0.3"/>
    <row r="7620" ht="14" hidden="1" x14ac:dyDescent="0.3"/>
    <row r="7621" ht="14" hidden="1" x14ac:dyDescent="0.3"/>
    <row r="7622" ht="14" hidden="1" x14ac:dyDescent="0.3"/>
    <row r="7623" ht="14" hidden="1" x14ac:dyDescent="0.3"/>
    <row r="7624" ht="14" hidden="1" x14ac:dyDescent="0.3"/>
    <row r="7625" ht="14" hidden="1" x14ac:dyDescent="0.3"/>
    <row r="7626" ht="14" hidden="1" x14ac:dyDescent="0.3"/>
    <row r="7627" ht="14" hidden="1" x14ac:dyDescent="0.3"/>
    <row r="7628" ht="14" hidden="1" x14ac:dyDescent="0.3"/>
    <row r="7629" ht="14" hidden="1" x14ac:dyDescent="0.3"/>
    <row r="7630" ht="14" hidden="1" x14ac:dyDescent="0.3"/>
    <row r="7631" ht="14" hidden="1" x14ac:dyDescent="0.3"/>
    <row r="7632" ht="14" hidden="1" x14ac:dyDescent="0.3"/>
    <row r="7633" ht="14" hidden="1" x14ac:dyDescent="0.3"/>
    <row r="7634" ht="14" hidden="1" x14ac:dyDescent="0.3"/>
    <row r="7635" ht="14" hidden="1" x14ac:dyDescent="0.3"/>
    <row r="7636" ht="14" hidden="1" x14ac:dyDescent="0.3"/>
    <row r="7637" ht="14" hidden="1" x14ac:dyDescent="0.3"/>
    <row r="7638" ht="14" hidden="1" x14ac:dyDescent="0.3"/>
    <row r="7639" ht="14" hidden="1" x14ac:dyDescent="0.3"/>
    <row r="7640" ht="14" hidden="1" x14ac:dyDescent="0.3"/>
    <row r="7641" ht="14" hidden="1" x14ac:dyDescent="0.3"/>
    <row r="7642" ht="14" hidden="1" x14ac:dyDescent="0.3"/>
    <row r="7643" ht="14" hidden="1" x14ac:dyDescent="0.3"/>
    <row r="7644" ht="14" hidden="1" x14ac:dyDescent="0.3"/>
    <row r="7645" ht="14" hidden="1" x14ac:dyDescent="0.3"/>
    <row r="7646" ht="14" hidden="1" x14ac:dyDescent="0.3"/>
    <row r="7647" ht="14" hidden="1" x14ac:dyDescent="0.3"/>
    <row r="7648" ht="14" hidden="1" x14ac:dyDescent="0.3"/>
    <row r="7649" ht="14" hidden="1" x14ac:dyDescent="0.3"/>
    <row r="7650" ht="14" hidden="1" x14ac:dyDescent="0.3"/>
    <row r="7651" ht="14" hidden="1" x14ac:dyDescent="0.3"/>
    <row r="7652" ht="14" hidden="1" x14ac:dyDescent="0.3"/>
    <row r="7653" ht="14" hidden="1" x14ac:dyDescent="0.3"/>
    <row r="7654" ht="14" hidden="1" x14ac:dyDescent="0.3"/>
    <row r="7655" ht="14" hidden="1" x14ac:dyDescent="0.3"/>
    <row r="7656" ht="14" hidden="1" x14ac:dyDescent="0.3"/>
    <row r="7657" ht="14" hidden="1" x14ac:dyDescent="0.3"/>
    <row r="7658" ht="14" hidden="1" x14ac:dyDescent="0.3"/>
    <row r="7659" ht="14" hidden="1" x14ac:dyDescent="0.3"/>
    <row r="7660" ht="14" hidden="1" x14ac:dyDescent="0.3"/>
    <row r="7661" ht="14" hidden="1" x14ac:dyDescent="0.3"/>
    <row r="7662" ht="14" hidden="1" x14ac:dyDescent="0.3"/>
    <row r="7663" ht="14" hidden="1" x14ac:dyDescent="0.3"/>
    <row r="7664" ht="14" hidden="1" x14ac:dyDescent="0.3"/>
    <row r="7665" ht="14" hidden="1" x14ac:dyDescent="0.3"/>
    <row r="7666" ht="14" hidden="1" x14ac:dyDescent="0.3"/>
    <row r="7667" ht="14" hidden="1" x14ac:dyDescent="0.3"/>
    <row r="7668" ht="14" hidden="1" x14ac:dyDescent="0.3"/>
    <row r="7669" ht="14" hidden="1" x14ac:dyDescent="0.3"/>
    <row r="7670" ht="14" hidden="1" x14ac:dyDescent="0.3"/>
    <row r="7671" ht="14" hidden="1" x14ac:dyDescent="0.3"/>
    <row r="7672" ht="14" hidden="1" x14ac:dyDescent="0.3"/>
    <row r="7673" ht="14" hidden="1" x14ac:dyDescent="0.3"/>
    <row r="7674" ht="14" hidden="1" x14ac:dyDescent="0.3"/>
    <row r="7675" ht="14" hidden="1" x14ac:dyDescent="0.3"/>
    <row r="7676" ht="14" hidden="1" x14ac:dyDescent="0.3"/>
    <row r="7677" ht="14" hidden="1" x14ac:dyDescent="0.3"/>
    <row r="7678" ht="14" hidden="1" x14ac:dyDescent="0.3"/>
    <row r="7679" ht="14" hidden="1" x14ac:dyDescent="0.3"/>
    <row r="7680" ht="14" hidden="1" x14ac:dyDescent="0.3"/>
    <row r="7681" ht="14" hidden="1" x14ac:dyDescent="0.3"/>
    <row r="7682" ht="14" hidden="1" x14ac:dyDescent="0.3"/>
    <row r="7683" ht="14" hidden="1" x14ac:dyDescent="0.3"/>
    <row r="7684" ht="14" hidden="1" x14ac:dyDescent="0.3"/>
    <row r="7685" ht="14" hidden="1" x14ac:dyDescent="0.3"/>
    <row r="7686" ht="14" hidden="1" x14ac:dyDescent="0.3"/>
    <row r="7687" ht="14" hidden="1" x14ac:dyDescent="0.3"/>
    <row r="7688" ht="14" hidden="1" x14ac:dyDescent="0.3"/>
    <row r="7689" ht="14" hidden="1" x14ac:dyDescent="0.3"/>
    <row r="7690" ht="14" hidden="1" x14ac:dyDescent="0.3"/>
    <row r="7691" ht="14" hidden="1" x14ac:dyDescent="0.3"/>
    <row r="7692" ht="14" hidden="1" x14ac:dyDescent="0.3"/>
    <row r="7693" ht="14" hidden="1" x14ac:dyDescent="0.3"/>
    <row r="7694" ht="14" hidden="1" x14ac:dyDescent="0.3"/>
    <row r="7695" ht="14" hidden="1" x14ac:dyDescent="0.3"/>
    <row r="7696" ht="14" hidden="1" x14ac:dyDescent="0.3"/>
    <row r="7697" ht="14" hidden="1" x14ac:dyDescent="0.3"/>
    <row r="7698" ht="14" hidden="1" x14ac:dyDescent="0.3"/>
    <row r="7699" ht="14" hidden="1" x14ac:dyDescent="0.3"/>
    <row r="7700" ht="14" hidden="1" x14ac:dyDescent="0.3"/>
    <row r="7701" ht="14" hidden="1" x14ac:dyDescent="0.3"/>
    <row r="7702" ht="14" hidden="1" x14ac:dyDescent="0.3"/>
    <row r="7703" ht="14" hidden="1" x14ac:dyDescent="0.3"/>
    <row r="7704" ht="14" hidden="1" x14ac:dyDescent="0.3"/>
    <row r="7705" ht="14" hidden="1" x14ac:dyDescent="0.3"/>
    <row r="7706" ht="14" hidden="1" x14ac:dyDescent="0.3"/>
    <row r="7707" ht="14" hidden="1" x14ac:dyDescent="0.3"/>
    <row r="7708" ht="14" hidden="1" x14ac:dyDescent="0.3"/>
    <row r="7709" ht="14" hidden="1" x14ac:dyDescent="0.3"/>
    <row r="7710" ht="14" hidden="1" x14ac:dyDescent="0.3"/>
    <row r="7711" ht="14" hidden="1" x14ac:dyDescent="0.3"/>
    <row r="7712" ht="14" hidden="1" x14ac:dyDescent="0.3"/>
    <row r="7713" ht="14" hidden="1" x14ac:dyDescent="0.3"/>
    <row r="7714" ht="14" hidden="1" x14ac:dyDescent="0.3"/>
    <row r="7715" ht="14" hidden="1" x14ac:dyDescent="0.3"/>
    <row r="7716" ht="14" hidden="1" x14ac:dyDescent="0.3"/>
    <row r="7717" ht="14" hidden="1" x14ac:dyDescent="0.3"/>
    <row r="7718" ht="14" hidden="1" x14ac:dyDescent="0.3"/>
    <row r="7719" ht="14" hidden="1" x14ac:dyDescent="0.3"/>
    <row r="7720" ht="14" hidden="1" x14ac:dyDescent="0.3"/>
    <row r="7721" ht="14" hidden="1" x14ac:dyDescent="0.3"/>
    <row r="7722" ht="14" hidden="1" x14ac:dyDescent="0.3"/>
    <row r="7723" ht="14" hidden="1" x14ac:dyDescent="0.3"/>
    <row r="7724" ht="14" hidden="1" x14ac:dyDescent="0.3"/>
    <row r="7725" ht="14" hidden="1" x14ac:dyDescent="0.3"/>
    <row r="7726" ht="14" hidden="1" x14ac:dyDescent="0.3"/>
    <row r="7727" ht="14" hidden="1" x14ac:dyDescent="0.3"/>
    <row r="7728" ht="14" hidden="1" x14ac:dyDescent="0.3"/>
    <row r="7729" ht="14" hidden="1" x14ac:dyDescent="0.3"/>
    <row r="7730" ht="14" hidden="1" x14ac:dyDescent="0.3"/>
    <row r="7731" ht="14" hidden="1" x14ac:dyDescent="0.3"/>
    <row r="7732" ht="14" hidden="1" x14ac:dyDescent="0.3"/>
    <row r="7733" ht="14" hidden="1" x14ac:dyDescent="0.3"/>
    <row r="7734" ht="14" hidden="1" x14ac:dyDescent="0.3"/>
    <row r="7735" ht="14" hidden="1" x14ac:dyDescent="0.3"/>
    <row r="7736" ht="14" hidden="1" x14ac:dyDescent="0.3"/>
    <row r="7737" ht="14" hidden="1" x14ac:dyDescent="0.3"/>
    <row r="7738" ht="14" hidden="1" x14ac:dyDescent="0.3"/>
    <row r="7739" ht="14" hidden="1" x14ac:dyDescent="0.3"/>
    <row r="7740" ht="14" hidden="1" x14ac:dyDescent="0.3"/>
    <row r="7741" ht="14" hidden="1" x14ac:dyDescent="0.3"/>
    <row r="7742" ht="14" hidden="1" x14ac:dyDescent="0.3"/>
    <row r="7743" ht="14" hidden="1" x14ac:dyDescent="0.3"/>
    <row r="7744" ht="14" hidden="1" x14ac:dyDescent="0.3"/>
    <row r="7745" ht="14" hidden="1" x14ac:dyDescent="0.3"/>
    <row r="7746" ht="14" hidden="1" x14ac:dyDescent="0.3"/>
    <row r="7747" ht="14" hidden="1" x14ac:dyDescent="0.3"/>
    <row r="7748" ht="14" hidden="1" x14ac:dyDescent="0.3"/>
    <row r="7749" ht="14" hidden="1" x14ac:dyDescent="0.3"/>
    <row r="7750" ht="14" hidden="1" x14ac:dyDescent="0.3"/>
    <row r="7751" ht="14" hidden="1" x14ac:dyDescent="0.3"/>
    <row r="7752" ht="14" hidden="1" x14ac:dyDescent="0.3"/>
    <row r="7753" ht="14" hidden="1" x14ac:dyDescent="0.3"/>
    <row r="7754" ht="14" hidden="1" x14ac:dyDescent="0.3"/>
    <row r="7755" ht="14" hidden="1" x14ac:dyDescent="0.3"/>
    <row r="7756" ht="14" hidden="1" x14ac:dyDescent="0.3"/>
    <row r="7757" ht="14" hidden="1" x14ac:dyDescent="0.3"/>
    <row r="7758" ht="14" hidden="1" x14ac:dyDescent="0.3"/>
    <row r="7759" ht="14" hidden="1" x14ac:dyDescent="0.3"/>
    <row r="7760" ht="14" hidden="1" x14ac:dyDescent="0.3"/>
    <row r="7761" ht="14" hidden="1" x14ac:dyDescent="0.3"/>
    <row r="7762" ht="14" hidden="1" x14ac:dyDescent="0.3"/>
    <row r="7763" ht="14" hidden="1" x14ac:dyDescent="0.3"/>
    <row r="7764" ht="14" hidden="1" x14ac:dyDescent="0.3"/>
    <row r="7765" ht="14" hidden="1" x14ac:dyDescent="0.3"/>
    <row r="7766" ht="14" hidden="1" x14ac:dyDescent="0.3"/>
    <row r="7767" ht="14" hidden="1" x14ac:dyDescent="0.3"/>
    <row r="7768" ht="14" hidden="1" x14ac:dyDescent="0.3"/>
    <row r="7769" ht="14" hidden="1" x14ac:dyDescent="0.3"/>
    <row r="7770" ht="14" hidden="1" x14ac:dyDescent="0.3"/>
    <row r="7771" ht="14" hidden="1" x14ac:dyDescent="0.3"/>
    <row r="7772" ht="14" hidden="1" x14ac:dyDescent="0.3"/>
    <row r="7773" ht="14" hidden="1" x14ac:dyDescent="0.3"/>
    <row r="7774" ht="14" hidden="1" x14ac:dyDescent="0.3"/>
    <row r="7775" ht="14" hidden="1" x14ac:dyDescent="0.3"/>
    <row r="7776" ht="14" hidden="1" x14ac:dyDescent="0.3"/>
    <row r="7777" ht="14" hidden="1" x14ac:dyDescent="0.3"/>
    <row r="7778" ht="14" hidden="1" x14ac:dyDescent="0.3"/>
    <row r="7779" ht="14" hidden="1" x14ac:dyDescent="0.3"/>
    <row r="7780" ht="14" hidden="1" x14ac:dyDescent="0.3"/>
    <row r="7781" ht="14" hidden="1" x14ac:dyDescent="0.3"/>
    <row r="7782" ht="14" hidden="1" x14ac:dyDescent="0.3"/>
    <row r="7783" ht="14" hidden="1" x14ac:dyDescent="0.3"/>
    <row r="7784" ht="14" hidden="1" x14ac:dyDescent="0.3"/>
    <row r="7785" ht="14" hidden="1" x14ac:dyDescent="0.3"/>
    <row r="7786" ht="14" hidden="1" x14ac:dyDescent="0.3"/>
    <row r="7787" ht="14" hidden="1" x14ac:dyDescent="0.3"/>
    <row r="7788" ht="14" hidden="1" x14ac:dyDescent="0.3"/>
    <row r="7789" ht="14" hidden="1" x14ac:dyDescent="0.3"/>
    <row r="7790" ht="14" hidden="1" x14ac:dyDescent="0.3"/>
    <row r="7791" ht="14" hidden="1" x14ac:dyDescent="0.3"/>
    <row r="7792" ht="14" hidden="1" x14ac:dyDescent="0.3"/>
    <row r="7793" ht="14" hidden="1" x14ac:dyDescent="0.3"/>
    <row r="7794" ht="14" hidden="1" x14ac:dyDescent="0.3"/>
    <row r="7795" ht="14" hidden="1" x14ac:dyDescent="0.3"/>
    <row r="7796" ht="14" hidden="1" x14ac:dyDescent="0.3"/>
    <row r="7797" ht="14" hidden="1" x14ac:dyDescent="0.3"/>
    <row r="7798" ht="14" hidden="1" x14ac:dyDescent="0.3"/>
    <row r="7799" ht="14" hidden="1" x14ac:dyDescent="0.3"/>
    <row r="7800" ht="14" hidden="1" x14ac:dyDescent="0.3"/>
    <row r="7801" ht="14" hidden="1" x14ac:dyDescent="0.3"/>
    <row r="7802" ht="14" hidden="1" x14ac:dyDescent="0.3"/>
    <row r="7803" ht="14" hidden="1" x14ac:dyDescent="0.3"/>
    <row r="7804" ht="14" hidden="1" x14ac:dyDescent="0.3"/>
    <row r="7805" ht="14" hidden="1" x14ac:dyDescent="0.3"/>
    <row r="7806" ht="14" hidden="1" x14ac:dyDescent="0.3"/>
    <row r="7807" ht="14" hidden="1" x14ac:dyDescent="0.3"/>
    <row r="7808" ht="14" hidden="1" x14ac:dyDescent="0.3"/>
    <row r="7809" ht="14" hidden="1" x14ac:dyDescent="0.3"/>
    <row r="7810" ht="14" hidden="1" x14ac:dyDescent="0.3"/>
    <row r="7811" ht="14" hidden="1" x14ac:dyDescent="0.3"/>
    <row r="7812" ht="14" hidden="1" x14ac:dyDescent="0.3"/>
    <row r="7813" ht="14" hidden="1" x14ac:dyDescent="0.3"/>
    <row r="7814" ht="14" hidden="1" x14ac:dyDescent="0.3"/>
    <row r="7815" ht="14" hidden="1" x14ac:dyDescent="0.3"/>
    <row r="7816" ht="14" hidden="1" x14ac:dyDescent="0.3"/>
    <row r="7817" ht="14" hidden="1" x14ac:dyDescent="0.3"/>
    <row r="7818" ht="14" hidden="1" x14ac:dyDescent="0.3"/>
    <row r="7819" ht="14" hidden="1" x14ac:dyDescent="0.3"/>
    <row r="7820" ht="14" hidden="1" x14ac:dyDescent="0.3"/>
    <row r="7821" ht="14" hidden="1" x14ac:dyDescent="0.3"/>
    <row r="7822" ht="14" hidden="1" x14ac:dyDescent="0.3"/>
    <row r="7823" ht="14" hidden="1" x14ac:dyDescent="0.3"/>
    <row r="7824" ht="14" hidden="1" x14ac:dyDescent="0.3"/>
    <row r="7825" ht="14" hidden="1" x14ac:dyDescent="0.3"/>
    <row r="7826" ht="14" hidden="1" x14ac:dyDescent="0.3"/>
    <row r="7827" ht="14" hidden="1" x14ac:dyDescent="0.3"/>
    <row r="7828" ht="14" hidden="1" x14ac:dyDescent="0.3"/>
    <row r="7829" ht="14" hidden="1" x14ac:dyDescent="0.3"/>
    <row r="7830" ht="14" hidden="1" x14ac:dyDescent="0.3"/>
    <row r="7831" ht="14" hidden="1" x14ac:dyDescent="0.3"/>
    <row r="7832" ht="14" hidden="1" x14ac:dyDescent="0.3"/>
    <row r="7833" ht="14" hidden="1" x14ac:dyDescent="0.3"/>
    <row r="7834" ht="14" hidden="1" x14ac:dyDescent="0.3"/>
    <row r="7835" ht="14" hidden="1" x14ac:dyDescent="0.3"/>
    <row r="7836" ht="14" hidden="1" x14ac:dyDescent="0.3"/>
    <row r="7837" ht="14" hidden="1" x14ac:dyDescent="0.3"/>
    <row r="7838" ht="14" hidden="1" x14ac:dyDescent="0.3"/>
    <row r="7839" ht="14" hidden="1" x14ac:dyDescent="0.3"/>
    <row r="7840" ht="14" hidden="1" x14ac:dyDescent="0.3"/>
    <row r="7841" ht="14" hidden="1" x14ac:dyDescent="0.3"/>
    <row r="7842" ht="14" hidden="1" x14ac:dyDescent="0.3"/>
    <row r="7843" ht="14" hidden="1" x14ac:dyDescent="0.3"/>
    <row r="7844" ht="14" hidden="1" x14ac:dyDescent="0.3"/>
    <row r="7845" ht="14" hidden="1" x14ac:dyDescent="0.3"/>
    <row r="7846" ht="14" hidden="1" x14ac:dyDescent="0.3"/>
    <row r="7847" ht="14" hidden="1" x14ac:dyDescent="0.3"/>
    <row r="7848" ht="14" hidden="1" x14ac:dyDescent="0.3"/>
    <row r="7849" ht="14" hidden="1" x14ac:dyDescent="0.3"/>
    <row r="7850" ht="14" hidden="1" x14ac:dyDescent="0.3"/>
    <row r="7851" ht="14" hidden="1" x14ac:dyDescent="0.3"/>
    <row r="7852" ht="14" hidden="1" x14ac:dyDescent="0.3"/>
    <row r="7853" ht="14" hidden="1" x14ac:dyDescent="0.3"/>
    <row r="7854" ht="14" hidden="1" x14ac:dyDescent="0.3"/>
    <row r="7855" ht="14" hidden="1" x14ac:dyDescent="0.3"/>
    <row r="7856" ht="14" hidden="1" x14ac:dyDescent="0.3"/>
    <row r="7857" ht="14" hidden="1" x14ac:dyDescent="0.3"/>
    <row r="7858" ht="14" hidden="1" x14ac:dyDescent="0.3"/>
    <row r="7859" ht="14" hidden="1" x14ac:dyDescent="0.3"/>
    <row r="7860" ht="14" hidden="1" x14ac:dyDescent="0.3"/>
    <row r="7861" ht="14" hidden="1" x14ac:dyDescent="0.3"/>
    <row r="7862" ht="14" hidden="1" x14ac:dyDescent="0.3"/>
    <row r="7863" ht="14" hidden="1" x14ac:dyDescent="0.3"/>
    <row r="7864" ht="14" hidden="1" x14ac:dyDescent="0.3"/>
    <row r="7865" ht="14" hidden="1" x14ac:dyDescent="0.3"/>
    <row r="7866" ht="14" hidden="1" x14ac:dyDescent="0.3"/>
    <row r="7867" ht="14" hidden="1" x14ac:dyDescent="0.3"/>
    <row r="7868" ht="14" hidden="1" x14ac:dyDescent="0.3"/>
    <row r="7869" ht="14" hidden="1" x14ac:dyDescent="0.3"/>
    <row r="7870" ht="14" hidden="1" x14ac:dyDescent="0.3"/>
    <row r="7871" ht="14" hidden="1" x14ac:dyDescent="0.3"/>
    <row r="7872" ht="14" hidden="1" x14ac:dyDescent="0.3"/>
    <row r="7873" ht="14" hidden="1" x14ac:dyDescent="0.3"/>
    <row r="7874" ht="14" hidden="1" x14ac:dyDescent="0.3"/>
    <row r="7875" ht="14" hidden="1" x14ac:dyDescent="0.3"/>
    <row r="7876" ht="14" hidden="1" x14ac:dyDescent="0.3"/>
    <row r="7877" ht="14" hidden="1" x14ac:dyDescent="0.3"/>
    <row r="7878" ht="14" hidden="1" x14ac:dyDescent="0.3"/>
    <row r="7879" ht="14" hidden="1" x14ac:dyDescent="0.3"/>
    <row r="7880" ht="14" hidden="1" x14ac:dyDescent="0.3"/>
    <row r="7881" ht="14" hidden="1" x14ac:dyDescent="0.3"/>
    <row r="7882" ht="14" hidden="1" x14ac:dyDescent="0.3"/>
    <row r="7883" ht="14" hidden="1" x14ac:dyDescent="0.3"/>
    <row r="7884" ht="14" hidden="1" x14ac:dyDescent="0.3"/>
    <row r="7885" ht="14" hidden="1" x14ac:dyDescent="0.3"/>
    <row r="7886" ht="14" hidden="1" x14ac:dyDescent="0.3"/>
    <row r="7887" ht="14" hidden="1" x14ac:dyDescent="0.3"/>
    <row r="7888" ht="14" hidden="1" x14ac:dyDescent="0.3"/>
    <row r="7889" ht="14" hidden="1" x14ac:dyDescent="0.3"/>
    <row r="7890" ht="14" hidden="1" x14ac:dyDescent="0.3"/>
    <row r="7891" ht="14" hidden="1" x14ac:dyDescent="0.3"/>
    <row r="7892" ht="14" hidden="1" x14ac:dyDescent="0.3"/>
    <row r="7893" ht="14" hidden="1" x14ac:dyDescent="0.3"/>
    <row r="7894" ht="14" hidden="1" x14ac:dyDescent="0.3"/>
    <row r="7895" ht="14" hidden="1" x14ac:dyDescent="0.3"/>
    <row r="7896" ht="14" hidden="1" x14ac:dyDescent="0.3"/>
    <row r="7897" ht="14" hidden="1" x14ac:dyDescent="0.3"/>
    <row r="7898" ht="14" hidden="1" x14ac:dyDescent="0.3"/>
    <row r="7899" ht="14" hidden="1" x14ac:dyDescent="0.3"/>
    <row r="7900" ht="14" hidden="1" x14ac:dyDescent="0.3"/>
    <row r="7901" ht="14" hidden="1" x14ac:dyDescent="0.3"/>
    <row r="7902" ht="14" hidden="1" x14ac:dyDescent="0.3"/>
    <row r="7903" ht="14" hidden="1" x14ac:dyDescent="0.3"/>
    <row r="7904" ht="14" hidden="1" x14ac:dyDescent="0.3"/>
    <row r="7905" ht="14" hidden="1" x14ac:dyDescent="0.3"/>
    <row r="7906" ht="14" hidden="1" x14ac:dyDescent="0.3"/>
    <row r="7907" ht="14" hidden="1" x14ac:dyDescent="0.3"/>
    <row r="7908" ht="14" hidden="1" x14ac:dyDescent="0.3"/>
    <row r="7909" ht="14" hidden="1" x14ac:dyDescent="0.3"/>
    <row r="7910" ht="14" hidden="1" x14ac:dyDescent="0.3"/>
    <row r="7911" ht="14" hidden="1" x14ac:dyDescent="0.3"/>
    <row r="7912" ht="14" hidden="1" x14ac:dyDescent="0.3"/>
    <row r="7913" ht="14" hidden="1" x14ac:dyDescent="0.3"/>
    <row r="7914" ht="14" hidden="1" x14ac:dyDescent="0.3"/>
    <row r="7915" ht="14" hidden="1" x14ac:dyDescent="0.3"/>
    <row r="7916" ht="14" hidden="1" x14ac:dyDescent="0.3"/>
    <row r="7917" ht="14" hidden="1" x14ac:dyDescent="0.3"/>
    <row r="7918" ht="14" hidden="1" x14ac:dyDescent="0.3"/>
    <row r="7919" ht="14" hidden="1" x14ac:dyDescent="0.3"/>
    <row r="7920" ht="14" hidden="1" x14ac:dyDescent="0.3"/>
    <row r="7921" ht="14" hidden="1" x14ac:dyDescent="0.3"/>
    <row r="7922" ht="14" hidden="1" x14ac:dyDescent="0.3"/>
    <row r="7923" ht="14" hidden="1" x14ac:dyDescent="0.3"/>
    <row r="7924" ht="14" hidden="1" x14ac:dyDescent="0.3"/>
    <row r="7925" ht="14" hidden="1" x14ac:dyDescent="0.3"/>
    <row r="7926" ht="14" hidden="1" x14ac:dyDescent="0.3"/>
    <row r="7927" ht="14" hidden="1" x14ac:dyDescent="0.3"/>
    <row r="7928" ht="14" hidden="1" x14ac:dyDescent="0.3"/>
    <row r="7929" ht="14" hidden="1" x14ac:dyDescent="0.3"/>
    <row r="7930" ht="14" hidden="1" x14ac:dyDescent="0.3"/>
    <row r="7931" ht="14" hidden="1" x14ac:dyDescent="0.3"/>
    <row r="7932" ht="14" hidden="1" x14ac:dyDescent="0.3"/>
    <row r="7933" ht="14" hidden="1" x14ac:dyDescent="0.3"/>
    <row r="7934" ht="14" hidden="1" x14ac:dyDescent="0.3"/>
    <row r="7935" ht="14" hidden="1" x14ac:dyDescent="0.3"/>
    <row r="7936" ht="14" hidden="1" x14ac:dyDescent="0.3"/>
    <row r="7937" ht="14" hidden="1" x14ac:dyDescent="0.3"/>
    <row r="7938" ht="14" hidden="1" x14ac:dyDescent="0.3"/>
    <row r="7939" ht="14" hidden="1" x14ac:dyDescent="0.3"/>
    <row r="7940" ht="14" hidden="1" x14ac:dyDescent="0.3"/>
    <row r="7941" ht="14" hidden="1" x14ac:dyDescent="0.3"/>
    <row r="7942" ht="14" hidden="1" x14ac:dyDescent="0.3"/>
    <row r="7943" ht="14" hidden="1" x14ac:dyDescent="0.3"/>
    <row r="7944" ht="14" hidden="1" x14ac:dyDescent="0.3"/>
    <row r="7945" ht="14" hidden="1" x14ac:dyDescent="0.3"/>
    <row r="7946" ht="14" hidden="1" x14ac:dyDescent="0.3"/>
    <row r="7947" ht="14" hidden="1" x14ac:dyDescent="0.3"/>
    <row r="7948" ht="14" hidden="1" x14ac:dyDescent="0.3"/>
    <row r="7949" ht="14" hidden="1" x14ac:dyDescent="0.3"/>
    <row r="7950" ht="14" hidden="1" x14ac:dyDescent="0.3"/>
    <row r="7951" ht="14" hidden="1" x14ac:dyDescent="0.3"/>
    <row r="7952" ht="14" hidden="1" x14ac:dyDescent="0.3"/>
    <row r="7953" ht="14" hidden="1" x14ac:dyDescent="0.3"/>
    <row r="7954" ht="14" hidden="1" x14ac:dyDescent="0.3"/>
    <row r="7955" ht="14" hidden="1" x14ac:dyDescent="0.3"/>
    <row r="7956" ht="14" hidden="1" x14ac:dyDescent="0.3"/>
    <row r="7957" ht="14" hidden="1" x14ac:dyDescent="0.3"/>
    <row r="7958" ht="14" hidden="1" x14ac:dyDescent="0.3"/>
    <row r="7959" ht="14" hidden="1" x14ac:dyDescent="0.3"/>
    <row r="7960" ht="14" hidden="1" x14ac:dyDescent="0.3"/>
    <row r="7961" ht="14" hidden="1" x14ac:dyDescent="0.3"/>
    <row r="7962" ht="14" hidden="1" x14ac:dyDescent="0.3"/>
    <row r="7963" ht="14" hidden="1" x14ac:dyDescent="0.3"/>
    <row r="7964" ht="14" hidden="1" x14ac:dyDescent="0.3"/>
    <row r="7965" ht="14" hidden="1" x14ac:dyDescent="0.3"/>
    <row r="7966" ht="14" hidden="1" x14ac:dyDescent="0.3"/>
    <row r="7967" ht="14" hidden="1" x14ac:dyDescent="0.3"/>
    <row r="7968" ht="14" hidden="1" x14ac:dyDescent="0.3"/>
    <row r="7969" ht="14" hidden="1" x14ac:dyDescent="0.3"/>
    <row r="7970" ht="14" hidden="1" x14ac:dyDescent="0.3"/>
    <row r="7971" ht="14" hidden="1" x14ac:dyDescent="0.3"/>
    <row r="7972" ht="14" hidden="1" x14ac:dyDescent="0.3"/>
    <row r="7973" ht="14" hidden="1" x14ac:dyDescent="0.3"/>
    <row r="7974" ht="14" hidden="1" x14ac:dyDescent="0.3"/>
    <row r="7975" ht="14" hidden="1" x14ac:dyDescent="0.3"/>
    <row r="7976" ht="14" hidden="1" x14ac:dyDescent="0.3"/>
    <row r="7977" ht="14" hidden="1" x14ac:dyDescent="0.3"/>
    <row r="7978" ht="14" hidden="1" x14ac:dyDescent="0.3"/>
    <row r="7979" ht="14" hidden="1" x14ac:dyDescent="0.3"/>
    <row r="7980" ht="14" hidden="1" x14ac:dyDescent="0.3"/>
    <row r="7981" ht="14" hidden="1" x14ac:dyDescent="0.3"/>
    <row r="7982" ht="14" hidden="1" x14ac:dyDescent="0.3"/>
    <row r="7983" ht="14" hidden="1" x14ac:dyDescent="0.3"/>
    <row r="7984" ht="14" hidden="1" x14ac:dyDescent="0.3"/>
    <row r="7985" ht="14" hidden="1" x14ac:dyDescent="0.3"/>
    <row r="7986" ht="14" hidden="1" x14ac:dyDescent="0.3"/>
    <row r="7987" ht="14" hidden="1" x14ac:dyDescent="0.3"/>
    <row r="7988" ht="14" hidden="1" x14ac:dyDescent="0.3"/>
    <row r="7989" ht="14" hidden="1" x14ac:dyDescent="0.3"/>
    <row r="7990" ht="14" hidden="1" x14ac:dyDescent="0.3"/>
    <row r="7991" ht="14" hidden="1" x14ac:dyDescent="0.3"/>
    <row r="7992" ht="14" hidden="1" x14ac:dyDescent="0.3"/>
    <row r="7993" ht="14" hidden="1" x14ac:dyDescent="0.3"/>
    <row r="7994" ht="14" hidden="1" x14ac:dyDescent="0.3"/>
    <row r="7995" ht="14" hidden="1" x14ac:dyDescent="0.3"/>
    <row r="7996" ht="14" hidden="1" x14ac:dyDescent="0.3"/>
    <row r="7997" ht="14" hidden="1" x14ac:dyDescent="0.3"/>
    <row r="7998" ht="14" hidden="1" x14ac:dyDescent="0.3"/>
    <row r="7999" ht="14" hidden="1" x14ac:dyDescent="0.3"/>
    <row r="8000" ht="14" hidden="1" x14ac:dyDescent="0.3"/>
    <row r="8001" ht="14" hidden="1" x14ac:dyDescent="0.3"/>
    <row r="8002" ht="14" hidden="1" x14ac:dyDescent="0.3"/>
    <row r="8003" ht="14" hidden="1" x14ac:dyDescent="0.3"/>
    <row r="8004" ht="14" hidden="1" x14ac:dyDescent="0.3"/>
    <row r="8005" ht="14" hidden="1" x14ac:dyDescent="0.3"/>
    <row r="8006" ht="14" hidden="1" x14ac:dyDescent="0.3"/>
    <row r="8007" ht="14" hidden="1" x14ac:dyDescent="0.3"/>
    <row r="8008" ht="14" hidden="1" x14ac:dyDescent="0.3"/>
    <row r="8009" ht="14" hidden="1" x14ac:dyDescent="0.3"/>
    <row r="8010" ht="14" hidden="1" x14ac:dyDescent="0.3"/>
    <row r="8011" ht="14" hidden="1" x14ac:dyDescent="0.3"/>
    <row r="8012" ht="14" hidden="1" x14ac:dyDescent="0.3"/>
    <row r="8013" ht="14" hidden="1" x14ac:dyDescent="0.3"/>
    <row r="8014" ht="14" hidden="1" x14ac:dyDescent="0.3"/>
    <row r="8015" ht="14" hidden="1" x14ac:dyDescent="0.3"/>
    <row r="8016" ht="14" hidden="1" x14ac:dyDescent="0.3"/>
    <row r="8017" ht="14" hidden="1" x14ac:dyDescent="0.3"/>
    <row r="8018" ht="14" hidden="1" x14ac:dyDescent="0.3"/>
    <row r="8019" ht="14" hidden="1" x14ac:dyDescent="0.3"/>
    <row r="8020" ht="14" hidden="1" x14ac:dyDescent="0.3"/>
    <row r="8021" ht="14" hidden="1" x14ac:dyDescent="0.3"/>
    <row r="8022" ht="14" hidden="1" x14ac:dyDescent="0.3"/>
    <row r="8023" ht="14" hidden="1" x14ac:dyDescent="0.3"/>
    <row r="8024" ht="14" hidden="1" x14ac:dyDescent="0.3"/>
    <row r="8025" ht="14" hidden="1" x14ac:dyDescent="0.3"/>
    <row r="8026" ht="14" hidden="1" x14ac:dyDescent="0.3"/>
    <row r="8027" ht="14" hidden="1" x14ac:dyDescent="0.3"/>
    <row r="8028" ht="14" hidden="1" x14ac:dyDescent="0.3"/>
    <row r="8029" ht="14" hidden="1" x14ac:dyDescent="0.3"/>
    <row r="8030" ht="14" hidden="1" x14ac:dyDescent="0.3"/>
    <row r="8031" ht="14" hidden="1" x14ac:dyDescent="0.3"/>
    <row r="8032" ht="14" hidden="1" x14ac:dyDescent="0.3"/>
    <row r="8033" ht="14" hidden="1" x14ac:dyDescent="0.3"/>
    <row r="8034" ht="14" hidden="1" x14ac:dyDescent="0.3"/>
    <row r="8035" ht="14" hidden="1" x14ac:dyDescent="0.3"/>
    <row r="8036" ht="14" hidden="1" x14ac:dyDescent="0.3"/>
    <row r="8037" ht="14" hidden="1" x14ac:dyDescent="0.3"/>
    <row r="8038" ht="14" hidden="1" x14ac:dyDescent="0.3"/>
    <row r="8039" ht="14" hidden="1" x14ac:dyDescent="0.3"/>
    <row r="8040" ht="14" hidden="1" x14ac:dyDescent="0.3"/>
    <row r="8041" ht="14" hidden="1" x14ac:dyDescent="0.3"/>
    <row r="8042" ht="14" hidden="1" x14ac:dyDescent="0.3"/>
    <row r="8043" ht="14" hidden="1" x14ac:dyDescent="0.3"/>
    <row r="8044" ht="14" hidden="1" x14ac:dyDescent="0.3"/>
    <row r="8045" ht="14" hidden="1" x14ac:dyDescent="0.3"/>
    <row r="8046" ht="14" hidden="1" x14ac:dyDescent="0.3"/>
    <row r="8047" ht="14" hidden="1" x14ac:dyDescent="0.3"/>
    <row r="8048" ht="14" hidden="1" x14ac:dyDescent="0.3"/>
    <row r="8049" ht="14" hidden="1" x14ac:dyDescent="0.3"/>
    <row r="8050" ht="14" hidden="1" x14ac:dyDescent="0.3"/>
    <row r="8051" ht="14" hidden="1" x14ac:dyDescent="0.3"/>
    <row r="8052" ht="14" hidden="1" x14ac:dyDescent="0.3"/>
    <row r="8053" ht="14" hidden="1" x14ac:dyDescent="0.3"/>
    <row r="8054" ht="14" hidden="1" x14ac:dyDescent="0.3"/>
    <row r="8055" ht="14" hidden="1" x14ac:dyDescent="0.3"/>
    <row r="8056" ht="14" hidden="1" x14ac:dyDescent="0.3"/>
    <row r="8057" ht="14" hidden="1" x14ac:dyDescent="0.3"/>
    <row r="8058" ht="14" hidden="1" x14ac:dyDescent="0.3"/>
    <row r="8059" ht="14" hidden="1" x14ac:dyDescent="0.3"/>
    <row r="8060" ht="14" hidden="1" x14ac:dyDescent="0.3"/>
    <row r="8061" ht="14" hidden="1" x14ac:dyDescent="0.3"/>
    <row r="8062" ht="14" hidden="1" x14ac:dyDescent="0.3"/>
    <row r="8063" ht="14" hidden="1" x14ac:dyDescent="0.3"/>
    <row r="8064" ht="14" hidden="1" x14ac:dyDescent="0.3"/>
    <row r="8065" ht="14" hidden="1" x14ac:dyDescent="0.3"/>
    <row r="8066" ht="14" hidden="1" x14ac:dyDescent="0.3"/>
    <row r="8067" ht="14" hidden="1" x14ac:dyDescent="0.3"/>
    <row r="8068" ht="14" hidden="1" x14ac:dyDescent="0.3"/>
    <row r="8069" ht="14" hidden="1" x14ac:dyDescent="0.3"/>
    <row r="8070" ht="14" hidden="1" x14ac:dyDescent="0.3"/>
    <row r="8071" ht="14" hidden="1" x14ac:dyDescent="0.3"/>
    <row r="8072" ht="14" hidden="1" x14ac:dyDescent="0.3"/>
    <row r="8073" ht="14" hidden="1" x14ac:dyDescent="0.3"/>
    <row r="8074" ht="14" hidden="1" x14ac:dyDescent="0.3"/>
    <row r="8075" ht="14" hidden="1" x14ac:dyDescent="0.3"/>
    <row r="8076" ht="14" hidden="1" x14ac:dyDescent="0.3"/>
    <row r="8077" ht="14" hidden="1" x14ac:dyDescent="0.3"/>
    <row r="8078" ht="14" hidden="1" x14ac:dyDescent="0.3"/>
    <row r="8079" ht="14" hidden="1" x14ac:dyDescent="0.3"/>
    <row r="8080" ht="14" hidden="1" x14ac:dyDescent="0.3"/>
    <row r="8081" ht="14" hidden="1" x14ac:dyDescent="0.3"/>
    <row r="8082" ht="14" hidden="1" x14ac:dyDescent="0.3"/>
    <row r="8083" ht="14" hidden="1" x14ac:dyDescent="0.3"/>
    <row r="8084" ht="14" hidden="1" x14ac:dyDescent="0.3"/>
    <row r="8085" ht="14" hidden="1" x14ac:dyDescent="0.3"/>
    <row r="8086" ht="14" hidden="1" x14ac:dyDescent="0.3"/>
    <row r="8087" ht="14" hidden="1" x14ac:dyDescent="0.3"/>
    <row r="8088" ht="14" hidden="1" x14ac:dyDescent="0.3"/>
    <row r="8089" ht="14" hidden="1" x14ac:dyDescent="0.3"/>
    <row r="8090" ht="14" hidden="1" x14ac:dyDescent="0.3"/>
    <row r="8091" ht="14" hidden="1" x14ac:dyDescent="0.3"/>
    <row r="8092" ht="14" hidden="1" x14ac:dyDescent="0.3"/>
    <row r="8093" ht="14" hidden="1" x14ac:dyDescent="0.3"/>
    <row r="8094" ht="14" hidden="1" x14ac:dyDescent="0.3"/>
    <row r="8095" ht="14" hidden="1" x14ac:dyDescent="0.3"/>
    <row r="8096" ht="14" hidden="1" x14ac:dyDescent="0.3"/>
    <row r="8097" ht="14" hidden="1" x14ac:dyDescent="0.3"/>
    <row r="8098" ht="14" hidden="1" x14ac:dyDescent="0.3"/>
    <row r="8099" ht="14" hidden="1" x14ac:dyDescent="0.3"/>
    <row r="8100" ht="14" hidden="1" x14ac:dyDescent="0.3"/>
    <row r="8101" ht="14" hidden="1" x14ac:dyDescent="0.3"/>
    <row r="8102" ht="14" hidden="1" x14ac:dyDescent="0.3"/>
    <row r="8103" ht="14" hidden="1" x14ac:dyDescent="0.3"/>
    <row r="8104" ht="14" hidden="1" x14ac:dyDescent="0.3"/>
    <row r="8105" ht="14" hidden="1" x14ac:dyDescent="0.3"/>
    <row r="8106" ht="14" hidden="1" x14ac:dyDescent="0.3"/>
    <row r="8107" ht="14" hidden="1" x14ac:dyDescent="0.3"/>
    <row r="8108" ht="14" hidden="1" x14ac:dyDescent="0.3"/>
    <row r="8109" ht="14" hidden="1" x14ac:dyDescent="0.3"/>
    <row r="8110" ht="14" hidden="1" x14ac:dyDescent="0.3"/>
    <row r="8111" ht="14" hidden="1" x14ac:dyDescent="0.3"/>
    <row r="8112" ht="14" hidden="1" x14ac:dyDescent="0.3"/>
    <row r="8113" ht="14" hidden="1" x14ac:dyDescent="0.3"/>
    <row r="8114" ht="14" hidden="1" x14ac:dyDescent="0.3"/>
    <row r="8115" ht="14" hidden="1" x14ac:dyDescent="0.3"/>
    <row r="8116" ht="14" hidden="1" x14ac:dyDescent="0.3"/>
    <row r="8117" ht="14" hidden="1" x14ac:dyDescent="0.3"/>
    <row r="8118" ht="14" hidden="1" x14ac:dyDescent="0.3"/>
    <row r="8119" ht="14" hidden="1" x14ac:dyDescent="0.3"/>
    <row r="8120" ht="14" hidden="1" x14ac:dyDescent="0.3"/>
    <row r="8121" ht="14" hidden="1" x14ac:dyDescent="0.3"/>
    <row r="8122" ht="14" hidden="1" x14ac:dyDescent="0.3"/>
    <row r="8123" ht="14" hidden="1" x14ac:dyDescent="0.3"/>
    <row r="8124" ht="14" hidden="1" x14ac:dyDescent="0.3"/>
    <row r="8125" ht="14" hidden="1" x14ac:dyDescent="0.3"/>
    <row r="8126" ht="14" hidden="1" x14ac:dyDescent="0.3"/>
    <row r="8127" ht="14" hidden="1" x14ac:dyDescent="0.3"/>
    <row r="8128" ht="14" hidden="1" x14ac:dyDescent="0.3"/>
    <row r="8129" ht="14" hidden="1" x14ac:dyDescent="0.3"/>
    <row r="8130" ht="14" hidden="1" x14ac:dyDescent="0.3"/>
    <row r="8131" ht="14" hidden="1" x14ac:dyDescent="0.3"/>
    <row r="8132" ht="14" hidden="1" x14ac:dyDescent="0.3"/>
    <row r="8133" ht="14" hidden="1" x14ac:dyDescent="0.3"/>
    <row r="8134" ht="14" hidden="1" x14ac:dyDescent="0.3"/>
    <row r="8135" ht="14" hidden="1" x14ac:dyDescent="0.3"/>
    <row r="8136" ht="14" hidden="1" x14ac:dyDescent="0.3"/>
    <row r="8137" ht="14" hidden="1" x14ac:dyDescent="0.3"/>
    <row r="8138" ht="14" hidden="1" x14ac:dyDescent="0.3"/>
    <row r="8139" ht="14" hidden="1" x14ac:dyDescent="0.3"/>
    <row r="8140" ht="14" hidden="1" x14ac:dyDescent="0.3"/>
    <row r="8141" ht="14" hidden="1" x14ac:dyDescent="0.3"/>
    <row r="8142" ht="14" hidden="1" x14ac:dyDescent="0.3"/>
    <row r="8143" ht="14" hidden="1" x14ac:dyDescent="0.3"/>
    <row r="8144" ht="14" hidden="1" x14ac:dyDescent="0.3"/>
    <row r="8145" ht="14" hidden="1" x14ac:dyDescent="0.3"/>
    <row r="8146" ht="14" hidden="1" x14ac:dyDescent="0.3"/>
    <row r="8147" ht="14" hidden="1" x14ac:dyDescent="0.3"/>
    <row r="8148" ht="14" hidden="1" x14ac:dyDescent="0.3"/>
    <row r="8149" ht="14" hidden="1" x14ac:dyDescent="0.3"/>
    <row r="8150" ht="14" hidden="1" x14ac:dyDescent="0.3"/>
    <row r="8151" ht="14" hidden="1" x14ac:dyDescent="0.3"/>
    <row r="8152" ht="14" hidden="1" x14ac:dyDescent="0.3"/>
    <row r="8153" ht="14" hidden="1" x14ac:dyDescent="0.3"/>
    <row r="8154" ht="14" hidden="1" x14ac:dyDescent="0.3"/>
    <row r="8155" ht="14" hidden="1" x14ac:dyDescent="0.3"/>
    <row r="8156" ht="14" hidden="1" x14ac:dyDescent="0.3"/>
    <row r="8157" ht="14" hidden="1" x14ac:dyDescent="0.3"/>
    <row r="8158" ht="14" hidden="1" x14ac:dyDescent="0.3"/>
    <row r="8159" ht="14" hidden="1" x14ac:dyDescent="0.3"/>
    <row r="8160" ht="14" hidden="1" x14ac:dyDescent="0.3"/>
    <row r="8161" ht="14" hidden="1" x14ac:dyDescent="0.3"/>
    <row r="8162" ht="14" hidden="1" x14ac:dyDescent="0.3"/>
    <row r="8163" ht="14" hidden="1" x14ac:dyDescent="0.3"/>
    <row r="8164" ht="14" hidden="1" x14ac:dyDescent="0.3"/>
    <row r="8165" ht="14" hidden="1" x14ac:dyDescent="0.3"/>
    <row r="8166" ht="14" hidden="1" x14ac:dyDescent="0.3"/>
    <row r="8167" ht="14" hidden="1" x14ac:dyDescent="0.3"/>
    <row r="8168" ht="14" hidden="1" x14ac:dyDescent="0.3"/>
    <row r="8169" ht="14" hidden="1" x14ac:dyDescent="0.3"/>
    <row r="8170" ht="14" hidden="1" x14ac:dyDescent="0.3"/>
    <row r="8171" ht="14" hidden="1" x14ac:dyDescent="0.3"/>
    <row r="8172" ht="14" hidden="1" x14ac:dyDescent="0.3"/>
    <row r="8173" ht="14" hidden="1" x14ac:dyDescent="0.3"/>
    <row r="8174" ht="14" hidden="1" x14ac:dyDescent="0.3"/>
    <row r="8175" ht="14" hidden="1" x14ac:dyDescent="0.3"/>
    <row r="8176" ht="14" hidden="1" x14ac:dyDescent="0.3"/>
    <row r="8177" ht="14" hidden="1" x14ac:dyDescent="0.3"/>
    <row r="8178" ht="14" hidden="1" x14ac:dyDescent="0.3"/>
    <row r="8179" ht="14" hidden="1" x14ac:dyDescent="0.3"/>
    <row r="8180" ht="14" hidden="1" x14ac:dyDescent="0.3"/>
    <row r="8181" ht="14" hidden="1" x14ac:dyDescent="0.3"/>
    <row r="8182" ht="14" hidden="1" x14ac:dyDescent="0.3"/>
    <row r="8183" ht="14" hidden="1" x14ac:dyDescent="0.3"/>
    <row r="8184" ht="14" hidden="1" x14ac:dyDescent="0.3"/>
    <row r="8185" ht="14" hidden="1" x14ac:dyDescent="0.3"/>
    <row r="8186" ht="14" hidden="1" x14ac:dyDescent="0.3"/>
    <row r="8187" ht="14" hidden="1" x14ac:dyDescent="0.3"/>
    <row r="8188" ht="14" hidden="1" x14ac:dyDescent="0.3"/>
    <row r="8189" ht="14" hidden="1" x14ac:dyDescent="0.3"/>
    <row r="8190" ht="14" hidden="1" x14ac:dyDescent="0.3"/>
    <row r="8191" ht="14" hidden="1" x14ac:dyDescent="0.3"/>
    <row r="8192" ht="14" hidden="1" x14ac:dyDescent="0.3"/>
    <row r="8193" ht="14" hidden="1" x14ac:dyDescent="0.3"/>
    <row r="8194" ht="14" hidden="1" x14ac:dyDescent="0.3"/>
    <row r="8195" ht="14" hidden="1" x14ac:dyDescent="0.3"/>
    <row r="8196" ht="14" hidden="1" x14ac:dyDescent="0.3"/>
    <row r="8197" ht="14" hidden="1" x14ac:dyDescent="0.3"/>
    <row r="8198" ht="14" hidden="1" x14ac:dyDescent="0.3"/>
    <row r="8199" ht="14" hidden="1" x14ac:dyDescent="0.3"/>
    <row r="8200" ht="14" hidden="1" x14ac:dyDescent="0.3"/>
    <row r="8201" ht="14" hidden="1" x14ac:dyDescent="0.3"/>
    <row r="8202" ht="14" hidden="1" x14ac:dyDescent="0.3"/>
    <row r="8203" ht="14" hidden="1" x14ac:dyDescent="0.3"/>
    <row r="8204" ht="14" hidden="1" x14ac:dyDescent="0.3"/>
    <row r="8205" ht="14" hidden="1" x14ac:dyDescent="0.3"/>
    <row r="8206" ht="14" hidden="1" x14ac:dyDescent="0.3"/>
    <row r="8207" ht="14" hidden="1" x14ac:dyDescent="0.3"/>
    <row r="8208" ht="14" hidden="1" x14ac:dyDescent="0.3"/>
    <row r="8209" ht="14" hidden="1" x14ac:dyDescent="0.3"/>
    <row r="8210" ht="14" hidden="1" x14ac:dyDescent="0.3"/>
    <row r="8211" ht="14" hidden="1" x14ac:dyDescent="0.3"/>
    <row r="8212" ht="14" hidden="1" x14ac:dyDescent="0.3"/>
    <row r="8213" ht="14" hidden="1" x14ac:dyDescent="0.3"/>
    <row r="8214" ht="14" hidden="1" x14ac:dyDescent="0.3"/>
    <row r="8215" ht="14" hidden="1" x14ac:dyDescent="0.3"/>
    <row r="8216" ht="14" hidden="1" x14ac:dyDescent="0.3"/>
    <row r="8217" ht="14" hidden="1" x14ac:dyDescent="0.3"/>
    <row r="8218" ht="14" hidden="1" x14ac:dyDescent="0.3"/>
    <row r="8219" ht="14" hidden="1" x14ac:dyDescent="0.3"/>
    <row r="8220" ht="14" hidden="1" x14ac:dyDescent="0.3"/>
    <row r="8221" ht="14" hidden="1" x14ac:dyDescent="0.3"/>
    <row r="8222" ht="14" hidden="1" x14ac:dyDescent="0.3"/>
    <row r="8223" ht="14" hidden="1" x14ac:dyDescent="0.3"/>
    <row r="8224" ht="14" hidden="1" x14ac:dyDescent="0.3"/>
    <row r="8225" ht="14" hidden="1" x14ac:dyDescent="0.3"/>
    <row r="8226" ht="14" hidden="1" x14ac:dyDescent="0.3"/>
    <row r="8227" ht="14" hidden="1" x14ac:dyDescent="0.3"/>
    <row r="8228" ht="14" hidden="1" x14ac:dyDescent="0.3"/>
    <row r="8229" ht="14" hidden="1" x14ac:dyDescent="0.3"/>
    <row r="8230" ht="14" hidden="1" x14ac:dyDescent="0.3"/>
    <row r="8231" ht="14" hidden="1" x14ac:dyDescent="0.3"/>
    <row r="8232" ht="14" hidden="1" x14ac:dyDescent="0.3"/>
    <row r="8233" ht="14" hidden="1" x14ac:dyDescent="0.3"/>
    <row r="8234" ht="14" hidden="1" x14ac:dyDescent="0.3"/>
    <row r="8235" ht="14" hidden="1" x14ac:dyDescent="0.3"/>
    <row r="8236" ht="14" hidden="1" x14ac:dyDescent="0.3"/>
    <row r="8237" ht="14" hidden="1" x14ac:dyDescent="0.3"/>
    <row r="8238" ht="14" hidden="1" x14ac:dyDescent="0.3"/>
    <row r="8239" ht="14" hidden="1" x14ac:dyDescent="0.3"/>
    <row r="8240" ht="14" hidden="1" x14ac:dyDescent="0.3"/>
    <row r="8241" ht="14" hidden="1" x14ac:dyDescent="0.3"/>
    <row r="8242" ht="14" hidden="1" x14ac:dyDescent="0.3"/>
    <row r="8243" ht="14" hidden="1" x14ac:dyDescent="0.3"/>
    <row r="8244" ht="14" hidden="1" x14ac:dyDescent="0.3"/>
    <row r="8245" ht="14" hidden="1" x14ac:dyDescent="0.3"/>
    <row r="8246" ht="14" hidden="1" x14ac:dyDescent="0.3"/>
    <row r="8247" ht="14" hidden="1" x14ac:dyDescent="0.3"/>
    <row r="8248" ht="14" hidden="1" x14ac:dyDescent="0.3"/>
    <row r="8249" ht="14" hidden="1" x14ac:dyDescent="0.3"/>
    <row r="8250" ht="14" hidden="1" x14ac:dyDescent="0.3"/>
    <row r="8251" ht="14" hidden="1" x14ac:dyDescent="0.3"/>
    <row r="8252" ht="14" hidden="1" x14ac:dyDescent="0.3"/>
    <row r="8253" ht="14" hidden="1" x14ac:dyDescent="0.3"/>
    <row r="8254" ht="14" hidden="1" x14ac:dyDescent="0.3"/>
    <row r="8255" ht="14" hidden="1" x14ac:dyDescent="0.3"/>
    <row r="8256" ht="14" hidden="1" x14ac:dyDescent="0.3"/>
    <row r="8257" ht="14" hidden="1" x14ac:dyDescent="0.3"/>
    <row r="8258" ht="14" hidden="1" x14ac:dyDescent="0.3"/>
    <row r="8259" ht="14" hidden="1" x14ac:dyDescent="0.3"/>
    <row r="8260" ht="14" hidden="1" x14ac:dyDescent="0.3"/>
    <row r="8261" ht="14" hidden="1" x14ac:dyDescent="0.3"/>
    <row r="8262" ht="14" hidden="1" x14ac:dyDescent="0.3"/>
    <row r="8263" ht="14" hidden="1" x14ac:dyDescent="0.3"/>
    <row r="8264" ht="14" hidden="1" x14ac:dyDescent="0.3"/>
    <row r="8265" ht="14" hidden="1" x14ac:dyDescent="0.3"/>
    <row r="8266" ht="14" hidden="1" x14ac:dyDescent="0.3"/>
    <row r="8267" ht="14" hidden="1" x14ac:dyDescent="0.3"/>
    <row r="8268" ht="14" hidden="1" x14ac:dyDescent="0.3"/>
    <row r="8269" ht="14" hidden="1" x14ac:dyDescent="0.3"/>
    <row r="8270" ht="14" hidden="1" x14ac:dyDescent="0.3"/>
    <row r="8271" ht="14" hidden="1" x14ac:dyDescent="0.3"/>
    <row r="8272" ht="14" hidden="1" x14ac:dyDescent="0.3"/>
    <row r="8273" ht="14" hidden="1" x14ac:dyDescent="0.3"/>
    <row r="8274" ht="14" hidden="1" x14ac:dyDescent="0.3"/>
    <row r="8275" ht="14" hidden="1" x14ac:dyDescent="0.3"/>
    <row r="8276" ht="14" hidden="1" x14ac:dyDescent="0.3"/>
    <row r="8277" ht="14" hidden="1" x14ac:dyDescent="0.3"/>
    <row r="8278" ht="14" hidden="1" x14ac:dyDescent="0.3"/>
    <row r="8279" ht="14" hidden="1" x14ac:dyDescent="0.3"/>
    <row r="8280" ht="14" hidden="1" x14ac:dyDescent="0.3"/>
    <row r="8281" ht="14" hidden="1" x14ac:dyDescent="0.3"/>
    <row r="8282" ht="14" hidden="1" x14ac:dyDescent="0.3"/>
    <row r="8283" ht="14" hidden="1" x14ac:dyDescent="0.3"/>
    <row r="8284" ht="14" hidden="1" x14ac:dyDescent="0.3"/>
    <row r="8285" ht="14" hidden="1" x14ac:dyDescent="0.3"/>
    <row r="8286" ht="14" hidden="1" x14ac:dyDescent="0.3"/>
    <row r="8287" ht="14" hidden="1" x14ac:dyDescent="0.3"/>
    <row r="8288" ht="14" hidden="1" x14ac:dyDescent="0.3"/>
    <row r="8289" ht="14" hidden="1" x14ac:dyDescent="0.3"/>
    <row r="8290" ht="14" hidden="1" x14ac:dyDescent="0.3"/>
    <row r="8291" ht="14" hidden="1" x14ac:dyDescent="0.3"/>
    <row r="8292" ht="14" hidden="1" x14ac:dyDescent="0.3"/>
    <row r="8293" ht="14" hidden="1" x14ac:dyDescent="0.3"/>
    <row r="8294" ht="14" hidden="1" x14ac:dyDescent="0.3"/>
    <row r="8295" ht="14" hidden="1" x14ac:dyDescent="0.3"/>
    <row r="8296" ht="14" hidden="1" x14ac:dyDescent="0.3"/>
    <row r="8297" ht="14" hidden="1" x14ac:dyDescent="0.3"/>
    <row r="8298" ht="14" hidden="1" x14ac:dyDescent="0.3"/>
    <row r="8299" ht="14" hidden="1" x14ac:dyDescent="0.3"/>
    <row r="8300" ht="14" hidden="1" x14ac:dyDescent="0.3"/>
    <row r="8301" ht="14" hidden="1" x14ac:dyDescent="0.3"/>
    <row r="8302" ht="14" hidden="1" x14ac:dyDescent="0.3"/>
    <row r="8303" ht="14" hidden="1" x14ac:dyDescent="0.3"/>
    <row r="8304" ht="14" hidden="1" x14ac:dyDescent="0.3"/>
    <row r="8305" ht="14" hidden="1" x14ac:dyDescent="0.3"/>
    <row r="8306" ht="14" hidden="1" x14ac:dyDescent="0.3"/>
    <row r="8307" ht="14" hidden="1" x14ac:dyDescent="0.3"/>
    <row r="8308" ht="14" hidden="1" x14ac:dyDescent="0.3"/>
    <row r="8309" ht="14" hidden="1" x14ac:dyDescent="0.3"/>
    <row r="8310" ht="14" hidden="1" x14ac:dyDescent="0.3"/>
    <row r="8311" ht="14" hidden="1" x14ac:dyDescent="0.3"/>
    <row r="8312" ht="14" hidden="1" x14ac:dyDescent="0.3"/>
    <row r="8313" ht="14" hidden="1" x14ac:dyDescent="0.3"/>
    <row r="8314" ht="14" hidden="1" x14ac:dyDescent="0.3"/>
    <row r="8315" ht="14" hidden="1" x14ac:dyDescent="0.3"/>
    <row r="8316" ht="14" hidden="1" x14ac:dyDescent="0.3"/>
    <row r="8317" ht="14" hidden="1" x14ac:dyDescent="0.3"/>
    <row r="8318" ht="14" hidden="1" x14ac:dyDescent="0.3"/>
    <row r="8319" ht="14" hidden="1" x14ac:dyDescent="0.3"/>
    <row r="8320" ht="14" hidden="1" x14ac:dyDescent="0.3"/>
    <row r="8321" ht="14" hidden="1" x14ac:dyDescent="0.3"/>
    <row r="8322" ht="14" hidden="1" x14ac:dyDescent="0.3"/>
    <row r="8323" ht="14" hidden="1" x14ac:dyDescent="0.3"/>
    <row r="8324" ht="14" hidden="1" x14ac:dyDescent="0.3"/>
    <row r="8325" ht="14" hidden="1" x14ac:dyDescent="0.3"/>
    <row r="8326" ht="14" hidden="1" x14ac:dyDescent="0.3"/>
    <row r="8327" ht="14" hidden="1" x14ac:dyDescent="0.3"/>
    <row r="8328" ht="14" hidden="1" x14ac:dyDescent="0.3"/>
    <row r="8329" ht="14" hidden="1" x14ac:dyDescent="0.3"/>
    <row r="8330" ht="14" hidden="1" x14ac:dyDescent="0.3"/>
    <row r="8331" ht="14" hidden="1" x14ac:dyDescent="0.3"/>
    <row r="8332" ht="14" hidden="1" x14ac:dyDescent="0.3"/>
    <row r="8333" ht="14" hidden="1" x14ac:dyDescent="0.3"/>
    <row r="8334" ht="14" hidden="1" x14ac:dyDescent="0.3"/>
    <row r="8335" ht="14" hidden="1" x14ac:dyDescent="0.3"/>
    <row r="8336" ht="14" hidden="1" x14ac:dyDescent="0.3"/>
    <row r="8337" ht="14" hidden="1" x14ac:dyDescent="0.3"/>
    <row r="8338" ht="14" hidden="1" x14ac:dyDescent="0.3"/>
    <row r="8339" ht="14" hidden="1" x14ac:dyDescent="0.3"/>
    <row r="8340" ht="14" hidden="1" x14ac:dyDescent="0.3"/>
    <row r="8341" ht="14" hidden="1" x14ac:dyDescent="0.3"/>
    <row r="8342" ht="14" hidden="1" x14ac:dyDescent="0.3"/>
    <row r="8343" ht="14" hidden="1" x14ac:dyDescent="0.3"/>
    <row r="8344" ht="14" hidden="1" x14ac:dyDescent="0.3"/>
    <row r="8345" ht="14" hidden="1" x14ac:dyDescent="0.3"/>
    <row r="8346" ht="14" hidden="1" x14ac:dyDescent="0.3"/>
    <row r="8347" ht="14" hidden="1" x14ac:dyDescent="0.3"/>
    <row r="8348" ht="14" hidden="1" x14ac:dyDescent="0.3"/>
    <row r="8349" ht="14" hidden="1" x14ac:dyDescent="0.3"/>
    <row r="8350" ht="14" hidden="1" x14ac:dyDescent="0.3"/>
    <row r="8351" ht="14" hidden="1" x14ac:dyDescent="0.3"/>
    <row r="8352" ht="14" hidden="1" x14ac:dyDescent="0.3"/>
    <row r="8353" ht="14" hidden="1" x14ac:dyDescent="0.3"/>
    <row r="8354" ht="14" hidden="1" x14ac:dyDescent="0.3"/>
    <row r="8355" ht="14" hidden="1" x14ac:dyDescent="0.3"/>
    <row r="8356" ht="14" hidden="1" x14ac:dyDescent="0.3"/>
    <row r="8357" ht="14" hidden="1" x14ac:dyDescent="0.3"/>
    <row r="8358" ht="14" hidden="1" x14ac:dyDescent="0.3"/>
    <row r="8359" ht="14" hidden="1" x14ac:dyDescent="0.3"/>
    <row r="8360" ht="14" hidden="1" x14ac:dyDescent="0.3"/>
    <row r="8361" ht="14" hidden="1" x14ac:dyDescent="0.3"/>
    <row r="8362" ht="14" hidden="1" x14ac:dyDescent="0.3"/>
    <row r="8363" ht="14" hidden="1" x14ac:dyDescent="0.3"/>
    <row r="8364" ht="14" hidden="1" x14ac:dyDescent="0.3"/>
    <row r="8365" ht="14" hidden="1" x14ac:dyDescent="0.3"/>
    <row r="8366" ht="14" hidden="1" x14ac:dyDescent="0.3"/>
    <row r="8367" ht="14" hidden="1" x14ac:dyDescent="0.3"/>
    <row r="8368" ht="14" hidden="1" x14ac:dyDescent="0.3"/>
    <row r="8369" ht="14" hidden="1" x14ac:dyDescent="0.3"/>
    <row r="8370" ht="14" hidden="1" x14ac:dyDescent="0.3"/>
    <row r="8371" ht="14" hidden="1" x14ac:dyDescent="0.3"/>
    <row r="8372" ht="14" hidden="1" x14ac:dyDescent="0.3"/>
    <row r="8373" ht="14" hidden="1" x14ac:dyDescent="0.3"/>
    <row r="8374" ht="14" hidden="1" x14ac:dyDescent="0.3"/>
    <row r="8375" ht="14" hidden="1" x14ac:dyDescent="0.3"/>
    <row r="8376" ht="14" hidden="1" x14ac:dyDescent="0.3"/>
    <row r="8377" ht="14" hidden="1" x14ac:dyDescent="0.3"/>
    <row r="8378" ht="14" hidden="1" x14ac:dyDescent="0.3"/>
    <row r="8379" ht="14" hidden="1" x14ac:dyDescent="0.3"/>
    <row r="8380" ht="14" hidden="1" x14ac:dyDescent="0.3"/>
    <row r="8381" ht="14" hidden="1" x14ac:dyDescent="0.3"/>
    <row r="8382" ht="14" hidden="1" x14ac:dyDescent="0.3"/>
    <row r="8383" ht="14" hidden="1" x14ac:dyDescent="0.3"/>
    <row r="8384" ht="14" hidden="1" x14ac:dyDescent="0.3"/>
    <row r="8385" ht="14" hidden="1" x14ac:dyDescent="0.3"/>
    <row r="8386" ht="14" hidden="1" x14ac:dyDescent="0.3"/>
    <row r="8387" ht="14" hidden="1" x14ac:dyDescent="0.3"/>
    <row r="8388" ht="14" hidden="1" x14ac:dyDescent="0.3"/>
    <row r="8389" ht="14" hidden="1" x14ac:dyDescent="0.3"/>
    <row r="8390" ht="14" hidden="1" x14ac:dyDescent="0.3"/>
    <row r="8391" ht="14" hidden="1" x14ac:dyDescent="0.3"/>
    <row r="8392" ht="14" hidden="1" x14ac:dyDescent="0.3"/>
    <row r="8393" ht="14" hidden="1" x14ac:dyDescent="0.3"/>
    <row r="8394" ht="14" hidden="1" x14ac:dyDescent="0.3"/>
    <row r="8395" ht="14" hidden="1" x14ac:dyDescent="0.3"/>
    <row r="8396" ht="14" hidden="1" x14ac:dyDescent="0.3"/>
    <row r="8397" ht="14" hidden="1" x14ac:dyDescent="0.3"/>
    <row r="8398" ht="14" hidden="1" x14ac:dyDescent="0.3"/>
    <row r="8399" ht="14" hidden="1" x14ac:dyDescent="0.3"/>
    <row r="8400" ht="14" hidden="1" x14ac:dyDescent="0.3"/>
    <row r="8401" ht="14" hidden="1" x14ac:dyDescent="0.3"/>
    <row r="8402" ht="14" hidden="1" x14ac:dyDescent="0.3"/>
    <row r="8403" ht="14" hidden="1" x14ac:dyDescent="0.3"/>
    <row r="8404" ht="14" hidden="1" x14ac:dyDescent="0.3"/>
    <row r="8405" ht="14" hidden="1" x14ac:dyDescent="0.3"/>
    <row r="8406" ht="14" hidden="1" x14ac:dyDescent="0.3"/>
    <row r="8407" ht="14" hidden="1" x14ac:dyDescent="0.3"/>
    <row r="8408" ht="14" hidden="1" x14ac:dyDescent="0.3"/>
    <row r="8409" ht="14" hidden="1" x14ac:dyDescent="0.3"/>
    <row r="8410" ht="14" hidden="1" x14ac:dyDescent="0.3"/>
    <row r="8411" ht="14" hidden="1" x14ac:dyDescent="0.3"/>
    <row r="8412" ht="14" hidden="1" x14ac:dyDescent="0.3"/>
    <row r="8413" ht="14" hidden="1" x14ac:dyDescent="0.3"/>
    <row r="8414" ht="14" hidden="1" x14ac:dyDescent="0.3"/>
    <row r="8415" ht="14" hidden="1" x14ac:dyDescent="0.3"/>
    <row r="8416" ht="14" hidden="1" x14ac:dyDescent="0.3"/>
    <row r="8417" ht="14" hidden="1" x14ac:dyDescent="0.3"/>
    <row r="8418" ht="14" hidden="1" x14ac:dyDescent="0.3"/>
    <row r="8419" ht="14" hidden="1" x14ac:dyDescent="0.3"/>
    <row r="8420" ht="14" hidden="1" x14ac:dyDescent="0.3"/>
    <row r="8421" ht="14" hidden="1" x14ac:dyDescent="0.3"/>
    <row r="8422" ht="14" hidden="1" x14ac:dyDescent="0.3"/>
    <row r="8423" ht="14" hidden="1" x14ac:dyDescent="0.3"/>
    <row r="8424" ht="14" hidden="1" x14ac:dyDescent="0.3"/>
    <row r="8425" ht="14" hidden="1" x14ac:dyDescent="0.3"/>
    <row r="8426" ht="14" hidden="1" x14ac:dyDescent="0.3"/>
    <row r="8427" ht="14" hidden="1" x14ac:dyDescent="0.3"/>
    <row r="8428" ht="14" hidden="1" x14ac:dyDescent="0.3"/>
    <row r="8429" ht="14" hidden="1" x14ac:dyDescent="0.3"/>
    <row r="8430" ht="14" hidden="1" x14ac:dyDescent="0.3"/>
    <row r="8431" ht="14" hidden="1" x14ac:dyDescent="0.3"/>
    <row r="8432" ht="14" hidden="1" x14ac:dyDescent="0.3"/>
    <row r="8433" ht="14" hidden="1" x14ac:dyDescent="0.3"/>
    <row r="8434" ht="14" hidden="1" x14ac:dyDescent="0.3"/>
    <row r="8435" ht="14" hidden="1" x14ac:dyDescent="0.3"/>
    <row r="8436" ht="14" hidden="1" x14ac:dyDescent="0.3"/>
    <row r="8437" ht="14" hidden="1" x14ac:dyDescent="0.3"/>
    <row r="8438" ht="14" hidden="1" x14ac:dyDescent="0.3"/>
    <row r="8439" ht="14" hidden="1" x14ac:dyDescent="0.3"/>
    <row r="8440" ht="14" hidden="1" x14ac:dyDescent="0.3"/>
    <row r="8441" ht="14" hidden="1" x14ac:dyDescent="0.3"/>
    <row r="8442" ht="14" hidden="1" x14ac:dyDescent="0.3"/>
    <row r="8443" ht="14" hidden="1" x14ac:dyDescent="0.3"/>
    <row r="8444" ht="14" hidden="1" x14ac:dyDescent="0.3"/>
    <row r="8445" ht="14" hidden="1" x14ac:dyDescent="0.3"/>
    <row r="8446" ht="14" hidden="1" x14ac:dyDescent="0.3"/>
    <row r="8447" ht="14" hidden="1" x14ac:dyDescent="0.3"/>
    <row r="8448" ht="14" hidden="1" x14ac:dyDescent="0.3"/>
    <row r="8449" ht="14" hidden="1" x14ac:dyDescent="0.3"/>
    <row r="8450" ht="14" hidden="1" x14ac:dyDescent="0.3"/>
    <row r="8451" ht="14" hidden="1" x14ac:dyDescent="0.3"/>
    <row r="8452" ht="14" hidden="1" x14ac:dyDescent="0.3"/>
    <row r="8453" ht="14" hidden="1" x14ac:dyDescent="0.3"/>
    <row r="8454" ht="14" hidden="1" x14ac:dyDescent="0.3"/>
    <row r="8455" ht="14" hidden="1" x14ac:dyDescent="0.3"/>
    <row r="8456" ht="14" hidden="1" x14ac:dyDescent="0.3"/>
    <row r="8457" ht="14" hidden="1" x14ac:dyDescent="0.3"/>
    <row r="8458" ht="14" hidden="1" x14ac:dyDescent="0.3"/>
    <row r="8459" ht="14" hidden="1" x14ac:dyDescent="0.3"/>
    <row r="8460" ht="14" hidden="1" x14ac:dyDescent="0.3"/>
    <row r="8461" ht="14" hidden="1" x14ac:dyDescent="0.3"/>
    <row r="8462" ht="14" hidden="1" x14ac:dyDescent="0.3"/>
    <row r="8463" ht="14" hidden="1" x14ac:dyDescent="0.3"/>
    <row r="8464" ht="14" hidden="1" x14ac:dyDescent="0.3"/>
    <row r="8465" ht="14" hidden="1" x14ac:dyDescent="0.3"/>
    <row r="8466" ht="14" hidden="1" x14ac:dyDescent="0.3"/>
    <row r="8467" ht="14" hidden="1" x14ac:dyDescent="0.3"/>
    <row r="8468" ht="14" hidden="1" x14ac:dyDescent="0.3"/>
    <row r="8469" ht="14" hidden="1" x14ac:dyDescent="0.3"/>
    <row r="8470" ht="14" hidden="1" x14ac:dyDescent="0.3"/>
    <row r="8471" ht="14" hidden="1" x14ac:dyDescent="0.3"/>
    <row r="8472" ht="14" hidden="1" x14ac:dyDescent="0.3"/>
    <row r="8473" ht="14" hidden="1" x14ac:dyDescent="0.3"/>
    <row r="8474" ht="14" hidden="1" x14ac:dyDescent="0.3"/>
    <row r="8475" ht="14" hidden="1" x14ac:dyDescent="0.3"/>
    <row r="8476" ht="14" hidden="1" x14ac:dyDescent="0.3"/>
    <row r="8477" ht="14" hidden="1" x14ac:dyDescent="0.3"/>
    <row r="8478" ht="14" hidden="1" x14ac:dyDescent="0.3"/>
    <row r="8479" ht="14" hidden="1" x14ac:dyDescent="0.3"/>
    <row r="8480" ht="14" hidden="1" x14ac:dyDescent="0.3"/>
    <row r="8481" ht="14" hidden="1" x14ac:dyDescent="0.3"/>
    <row r="8482" ht="14" hidden="1" x14ac:dyDescent="0.3"/>
    <row r="8483" ht="14" hidden="1" x14ac:dyDescent="0.3"/>
    <row r="8484" ht="14" hidden="1" x14ac:dyDescent="0.3"/>
    <row r="8485" ht="14" hidden="1" x14ac:dyDescent="0.3"/>
    <row r="8486" ht="14" hidden="1" x14ac:dyDescent="0.3"/>
    <row r="8487" ht="14" hidden="1" x14ac:dyDescent="0.3"/>
    <row r="8488" ht="14" hidden="1" x14ac:dyDescent="0.3"/>
    <row r="8489" ht="14" hidden="1" x14ac:dyDescent="0.3"/>
    <row r="8490" ht="14" hidden="1" x14ac:dyDescent="0.3"/>
    <row r="8491" ht="14" hidden="1" x14ac:dyDescent="0.3"/>
    <row r="8492" ht="14" hidden="1" x14ac:dyDescent="0.3"/>
    <row r="8493" ht="14" hidden="1" x14ac:dyDescent="0.3"/>
    <row r="8494" ht="14" hidden="1" x14ac:dyDescent="0.3"/>
    <row r="8495" ht="14" hidden="1" x14ac:dyDescent="0.3"/>
    <row r="8496" ht="14" hidden="1" x14ac:dyDescent="0.3"/>
    <row r="8497" ht="14" hidden="1" x14ac:dyDescent="0.3"/>
    <row r="8498" ht="14" hidden="1" x14ac:dyDescent="0.3"/>
    <row r="8499" ht="14" hidden="1" x14ac:dyDescent="0.3"/>
    <row r="8500" ht="14" hidden="1" x14ac:dyDescent="0.3"/>
    <row r="8501" ht="14" hidden="1" x14ac:dyDescent="0.3"/>
    <row r="8502" ht="14" hidden="1" x14ac:dyDescent="0.3"/>
    <row r="8503" ht="14" hidden="1" x14ac:dyDescent="0.3"/>
    <row r="8504" ht="14" hidden="1" x14ac:dyDescent="0.3"/>
    <row r="8505" ht="14" hidden="1" x14ac:dyDescent="0.3"/>
    <row r="8506" ht="14" hidden="1" x14ac:dyDescent="0.3"/>
    <row r="8507" ht="14" hidden="1" x14ac:dyDescent="0.3"/>
    <row r="8508" ht="14" hidden="1" x14ac:dyDescent="0.3"/>
    <row r="8509" ht="14" hidden="1" x14ac:dyDescent="0.3"/>
    <row r="8510" ht="14" hidden="1" x14ac:dyDescent="0.3"/>
    <row r="8511" ht="14" hidden="1" x14ac:dyDescent="0.3"/>
    <row r="8512" ht="14" hidden="1" x14ac:dyDescent="0.3"/>
    <row r="8513" ht="14" hidden="1" x14ac:dyDescent="0.3"/>
    <row r="8514" ht="14" hidden="1" x14ac:dyDescent="0.3"/>
    <row r="8515" ht="14" hidden="1" x14ac:dyDescent="0.3"/>
    <row r="8516" ht="14" hidden="1" x14ac:dyDescent="0.3"/>
    <row r="8517" ht="14" hidden="1" x14ac:dyDescent="0.3"/>
    <row r="8518" ht="14" hidden="1" x14ac:dyDescent="0.3"/>
    <row r="8519" ht="14" hidden="1" x14ac:dyDescent="0.3"/>
    <row r="8520" ht="14" hidden="1" x14ac:dyDescent="0.3"/>
    <row r="8521" ht="14" hidden="1" x14ac:dyDescent="0.3"/>
    <row r="8522" ht="14" hidden="1" x14ac:dyDescent="0.3"/>
    <row r="8523" ht="14" hidden="1" x14ac:dyDescent="0.3"/>
    <row r="8524" ht="14" hidden="1" x14ac:dyDescent="0.3"/>
    <row r="8525" ht="14" hidden="1" x14ac:dyDescent="0.3"/>
    <row r="8526" ht="14" hidden="1" x14ac:dyDescent="0.3"/>
    <row r="8527" ht="14" hidden="1" x14ac:dyDescent="0.3"/>
    <row r="8528" ht="14" hidden="1" x14ac:dyDescent="0.3"/>
    <row r="8529" ht="14" hidden="1" x14ac:dyDescent="0.3"/>
    <row r="8530" ht="14" hidden="1" x14ac:dyDescent="0.3"/>
    <row r="8531" ht="14" hidden="1" x14ac:dyDescent="0.3"/>
    <row r="8532" ht="14" hidden="1" x14ac:dyDescent="0.3"/>
    <row r="8533" ht="14" hidden="1" x14ac:dyDescent="0.3"/>
    <row r="8534" ht="14" hidden="1" x14ac:dyDescent="0.3"/>
    <row r="8535" ht="14" hidden="1" x14ac:dyDescent="0.3"/>
    <row r="8536" ht="14" hidden="1" x14ac:dyDescent="0.3"/>
    <row r="8537" ht="14" hidden="1" x14ac:dyDescent="0.3"/>
    <row r="8538" ht="14" hidden="1" x14ac:dyDescent="0.3"/>
    <row r="8539" ht="14" hidden="1" x14ac:dyDescent="0.3"/>
    <row r="8540" ht="14" hidden="1" x14ac:dyDescent="0.3"/>
    <row r="8541" ht="14" hidden="1" x14ac:dyDescent="0.3"/>
    <row r="8542" ht="14" hidden="1" x14ac:dyDescent="0.3"/>
    <row r="8543" ht="14" hidden="1" x14ac:dyDescent="0.3"/>
    <row r="8544" ht="14" hidden="1" x14ac:dyDescent="0.3"/>
    <row r="8545" ht="14" hidden="1" x14ac:dyDescent="0.3"/>
    <row r="8546" ht="14" hidden="1" x14ac:dyDescent="0.3"/>
    <row r="8547" ht="14" hidden="1" x14ac:dyDescent="0.3"/>
    <row r="8548" ht="14" hidden="1" x14ac:dyDescent="0.3"/>
    <row r="8549" ht="14" hidden="1" x14ac:dyDescent="0.3"/>
    <row r="8550" ht="14" hidden="1" x14ac:dyDescent="0.3"/>
    <row r="8551" ht="14" hidden="1" x14ac:dyDescent="0.3"/>
    <row r="8552" ht="14" hidden="1" x14ac:dyDescent="0.3"/>
    <row r="8553" ht="14" hidden="1" x14ac:dyDescent="0.3"/>
    <row r="8554" ht="14" hidden="1" x14ac:dyDescent="0.3"/>
    <row r="8555" ht="14" hidden="1" x14ac:dyDescent="0.3"/>
    <row r="8556" ht="14" hidden="1" x14ac:dyDescent="0.3"/>
    <row r="8557" ht="14" hidden="1" x14ac:dyDescent="0.3"/>
    <row r="8558" ht="14" hidden="1" x14ac:dyDescent="0.3"/>
    <row r="8559" ht="14" hidden="1" x14ac:dyDescent="0.3"/>
    <row r="8560" ht="14" hidden="1" x14ac:dyDescent="0.3"/>
    <row r="8561" ht="14" hidden="1" x14ac:dyDescent="0.3"/>
    <row r="8562" ht="14" hidden="1" x14ac:dyDescent="0.3"/>
    <row r="8563" ht="14" hidden="1" x14ac:dyDescent="0.3"/>
    <row r="8564" ht="14" hidden="1" x14ac:dyDescent="0.3"/>
    <row r="8565" ht="14" hidden="1" x14ac:dyDescent="0.3"/>
    <row r="8566" ht="14" hidden="1" x14ac:dyDescent="0.3"/>
    <row r="8567" ht="14" hidden="1" x14ac:dyDescent="0.3"/>
    <row r="8568" ht="14" hidden="1" x14ac:dyDescent="0.3"/>
    <row r="8569" ht="14" hidden="1" x14ac:dyDescent="0.3"/>
    <row r="8570" ht="14" hidden="1" x14ac:dyDescent="0.3"/>
    <row r="8571" ht="14" hidden="1" x14ac:dyDescent="0.3"/>
    <row r="8572" ht="14" hidden="1" x14ac:dyDescent="0.3"/>
    <row r="8573" ht="14" hidden="1" x14ac:dyDescent="0.3"/>
    <row r="8574" ht="14" hidden="1" x14ac:dyDescent="0.3"/>
    <row r="8575" ht="14" hidden="1" x14ac:dyDescent="0.3"/>
    <row r="8576" ht="14" hidden="1" x14ac:dyDescent="0.3"/>
    <row r="8577" ht="14" hidden="1" x14ac:dyDescent="0.3"/>
    <row r="8578" ht="14" hidden="1" x14ac:dyDescent="0.3"/>
    <row r="8579" ht="14" hidden="1" x14ac:dyDescent="0.3"/>
    <row r="8580" ht="14" hidden="1" x14ac:dyDescent="0.3"/>
    <row r="8581" ht="14" hidden="1" x14ac:dyDescent="0.3"/>
    <row r="8582" ht="14" hidden="1" x14ac:dyDescent="0.3"/>
    <row r="8583" ht="14" hidden="1" x14ac:dyDescent="0.3"/>
    <row r="8584" ht="14" hidden="1" x14ac:dyDescent="0.3"/>
    <row r="8585" ht="14" hidden="1" x14ac:dyDescent="0.3"/>
    <row r="8586" ht="14" hidden="1" x14ac:dyDescent="0.3"/>
    <row r="8587" ht="14" hidden="1" x14ac:dyDescent="0.3"/>
    <row r="8588" ht="14" hidden="1" x14ac:dyDescent="0.3"/>
    <row r="8589" ht="14" hidden="1" x14ac:dyDescent="0.3"/>
    <row r="8590" ht="14" hidden="1" x14ac:dyDescent="0.3"/>
    <row r="8591" ht="14" hidden="1" x14ac:dyDescent="0.3"/>
    <row r="8592" ht="14" hidden="1" x14ac:dyDescent="0.3"/>
    <row r="8593" ht="14" hidden="1" x14ac:dyDescent="0.3"/>
    <row r="8594" ht="14" hidden="1" x14ac:dyDescent="0.3"/>
    <row r="8595" ht="14" hidden="1" x14ac:dyDescent="0.3"/>
    <row r="8596" ht="14" hidden="1" x14ac:dyDescent="0.3"/>
    <row r="8597" ht="14" hidden="1" x14ac:dyDescent="0.3"/>
    <row r="8598" ht="14" hidden="1" x14ac:dyDescent="0.3"/>
    <row r="8599" ht="14" hidden="1" x14ac:dyDescent="0.3"/>
    <row r="8600" ht="14" hidden="1" x14ac:dyDescent="0.3"/>
    <row r="8601" ht="14" hidden="1" x14ac:dyDescent="0.3"/>
    <row r="8602" ht="14" hidden="1" x14ac:dyDescent="0.3"/>
    <row r="8603" ht="14" hidden="1" x14ac:dyDescent="0.3"/>
    <row r="8604" ht="14" hidden="1" x14ac:dyDescent="0.3"/>
    <row r="8605" ht="14" hidden="1" x14ac:dyDescent="0.3"/>
    <row r="8606" ht="14" hidden="1" x14ac:dyDescent="0.3"/>
    <row r="8607" ht="14" hidden="1" x14ac:dyDescent="0.3"/>
    <row r="8608" ht="14" hidden="1" x14ac:dyDescent="0.3"/>
    <row r="8609" ht="14" hidden="1" x14ac:dyDescent="0.3"/>
    <row r="8610" ht="14" hidden="1" x14ac:dyDescent="0.3"/>
    <row r="8611" ht="14" hidden="1" x14ac:dyDescent="0.3"/>
    <row r="8612" ht="14" hidden="1" x14ac:dyDescent="0.3"/>
    <row r="8613" ht="14" hidden="1" x14ac:dyDescent="0.3"/>
    <row r="8614" ht="14" hidden="1" x14ac:dyDescent="0.3"/>
    <row r="8615" ht="14" hidden="1" x14ac:dyDescent="0.3"/>
    <row r="8616" ht="14" hidden="1" x14ac:dyDescent="0.3"/>
    <row r="8617" ht="14" hidden="1" x14ac:dyDescent="0.3"/>
    <row r="8618" ht="14" hidden="1" x14ac:dyDescent="0.3"/>
    <row r="8619" ht="14" hidden="1" x14ac:dyDescent="0.3"/>
    <row r="8620" ht="14" hidden="1" x14ac:dyDescent="0.3"/>
    <row r="8621" ht="14" hidden="1" x14ac:dyDescent="0.3"/>
    <row r="8622" ht="14" hidden="1" x14ac:dyDescent="0.3"/>
    <row r="8623" ht="14" hidden="1" x14ac:dyDescent="0.3"/>
    <row r="8624" ht="14" hidden="1" x14ac:dyDescent="0.3"/>
    <row r="8625" ht="14" hidden="1" x14ac:dyDescent="0.3"/>
    <row r="8626" ht="14" hidden="1" x14ac:dyDescent="0.3"/>
    <row r="8627" ht="14" hidden="1" x14ac:dyDescent="0.3"/>
    <row r="8628" ht="14" hidden="1" x14ac:dyDescent="0.3"/>
    <row r="8629" ht="14" hidden="1" x14ac:dyDescent="0.3"/>
    <row r="8630" ht="14" hidden="1" x14ac:dyDescent="0.3"/>
    <row r="8631" ht="14" hidden="1" x14ac:dyDescent="0.3"/>
    <row r="8632" ht="14" hidden="1" x14ac:dyDescent="0.3"/>
    <row r="8633" ht="14" hidden="1" x14ac:dyDescent="0.3"/>
    <row r="8634" ht="14" hidden="1" x14ac:dyDescent="0.3"/>
    <row r="8635" ht="14" hidden="1" x14ac:dyDescent="0.3"/>
    <row r="8636" ht="14" hidden="1" x14ac:dyDescent="0.3"/>
    <row r="8637" ht="14" hidden="1" x14ac:dyDescent="0.3"/>
    <row r="8638" ht="14" hidden="1" x14ac:dyDescent="0.3"/>
    <row r="8639" ht="14" hidden="1" x14ac:dyDescent="0.3"/>
    <row r="8640" ht="14" hidden="1" x14ac:dyDescent="0.3"/>
    <row r="8641" ht="14" hidden="1" x14ac:dyDescent="0.3"/>
    <row r="8642" ht="14" hidden="1" x14ac:dyDescent="0.3"/>
    <row r="8643" ht="14" hidden="1" x14ac:dyDescent="0.3"/>
    <row r="8644" ht="14" hidden="1" x14ac:dyDescent="0.3"/>
    <row r="8645" ht="14" hidden="1" x14ac:dyDescent="0.3"/>
    <row r="8646" ht="14" hidden="1" x14ac:dyDescent="0.3"/>
    <row r="8647" ht="14" hidden="1" x14ac:dyDescent="0.3"/>
    <row r="8648" ht="14" hidden="1" x14ac:dyDescent="0.3"/>
    <row r="8649" ht="14" hidden="1" x14ac:dyDescent="0.3"/>
    <row r="8650" ht="14" hidden="1" x14ac:dyDescent="0.3"/>
    <row r="8651" ht="14" hidden="1" x14ac:dyDescent="0.3"/>
    <row r="8652" ht="14" hidden="1" x14ac:dyDescent="0.3"/>
    <row r="8653" ht="14" hidden="1" x14ac:dyDescent="0.3"/>
    <row r="8654" ht="14" hidden="1" x14ac:dyDescent="0.3"/>
    <row r="8655" ht="14" hidden="1" x14ac:dyDescent="0.3"/>
    <row r="8656" ht="14" hidden="1" x14ac:dyDescent="0.3"/>
    <row r="8657" ht="14" hidden="1" x14ac:dyDescent="0.3"/>
    <row r="8658" ht="14" hidden="1" x14ac:dyDescent="0.3"/>
    <row r="8659" ht="14" hidden="1" x14ac:dyDescent="0.3"/>
    <row r="8660" ht="14" hidden="1" x14ac:dyDescent="0.3"/>
    <row r="8661" ht="14" hidden="1" x14ac:dyDescent="0.3"/>
    <row r="8662" ht="14" hidden="1" x14ac:dyDescent="0.3"/>
    <row r="8663" ht="14" hidden="1" x14ac:dyDescent="0.3"/>
    <row r="8664" ht="14" hidden="1" x14ac:dyDescent="0.3"/>
    <row r="8665" ht="14" hidden="1" x14ac:dyDescent="0.3"/>
    <row r="8666" ht="14" hidden="1" x14ac:dyDescent="0.3"/>
    <row r="8667" ht="14" hidden="1" x14ac:dyDescent="0.3"/>
    <row r="8668" ht="14" hidden="1" x14ac:dyDescent="0.3"/>
    <row r="8669" ht="14" hidden="1" x14ac:dyDescent="0.3"/>
    <row r="8670" ht="14" hidden="1" x14ac:dyDescent="0.3"/>
    <row r="8671" ht="14" hidden="1" x14ac:dyDescent="0.3"/>
    <row r="8672" ht="14" hidden="1" x14ac:dyDescent="0.3"/>
    <row r="8673" ht="14" hidden="1" x14ac:dyDescent="0.3"/>
    <row r="8674" ht="14" hidden="1" x14ac:dyDescent="0.3"/>
    <row r="8675" ht="14" hidden="1" x14ac:dyDescent="0.3"/>
    <row r="8676" ht="14" hidden="1" x14ac:dyDescent="0.3"/>
    <row r="8677" ht="14" hidden="1" x14ac:dyDescent="0.3"/>
    <row r="8678" ht="14" hidden="1" x14ac:dyDescent="0.3"/>
    <row r="8679" ht="14" hidden="1" x14ac:dyDescent="0.3"/>
    <row r="8680" ht="14" hidden="1" x14ac:dyDescent="0.3"/>
    <row r="8681" ht="14" hidden="1" x14ac:dyDescent="0.3"/>
    <row r="8682" ht="14" hidden="1" x14ac:dyDescent="0.3"/>
    <row r="8683" ht="14" hidden="1" x14ac:dyDescent="0.3"/>
    <row r="8684" ht="14" hidden="1" x14ac:dyDescent="0.3"/>
    <row r="8685" ht="14" hidden="1" x14ac:dyDescent="0.3"/>
    <row r="8686" ht="14" hidden="1" x14ac:dyDescent="0.3"/>
    <row r="8687" ht="14" hidden="1" x14ac:dyDescent="0.3"/>
    <row r="8688" ht="14" hidden="1" x14ac:dyDescent="0.3"/>
    <row r="8689" ht="14" hidden="1" x14ac:dyDescent="0.3"/>
    <row r="8690" ht="14" hidden="1" x14ac:dyDescent="0.3"/>
    <row r="8691" ht="14" hidden="1" x14ac:dyDescent="0.3"/>
    <row r="8692" ht="14" hidden="1" x14ac:dyDescent="0.3"/>
    <row r="8693" ht="14" hidden="1" x14ac:dyDescent="0.3"/>
    <row r="8694" ht="14" hidden="1" x14ac:dyDescent="0.3"/>
    <row r="8695" ht="14" hidden="1" x14ac:dyDescent="0.3"/>
    <row r="8696" ht="14" hidden="1" x14ac:dyDescent="0.3"/>
    <row r="8697" ht="14" hidden="1" x14ac:dyDescent="0.3"/>
    <row r="8698" ht="14" hidden="1" x14ac:dyDescent="0.3"/>
    <row r="8699" ht="14" hidden="1" x14ac:dyDescent="0.3"/>
    <row r="8700" ht="14" hidden="1" x14ac:dyDescent="0.3"/>
    <row r="8701" ht="14" hidden="1" x14ac:dyDescent="0.3"/>
    <row r="8702" ht="14" hidden="1" x14ac:dyDescent="0.3"/>
    <row r="8703" ht="14" hidden="1" x14ac:dyDescent="0.3"/>
    <row r="8704" ht="14" hidden="1" x14ac:dyDescent="0.3"/>
    <row r="8705" ht="14" hidden="1" x14ac:dyDescent="0.3"/>
    <row r="8706" ht="14" hidden="1" x14ac:dyDescent="0.3"/>
    <row r="8707" ht="14" hidden="1" x14ac:dyDescent="0.3"/>
    <row r="8708" ht="14" hidden="1" x14ac:dyDescent="0.3"/>
    <row r="8709" ht="14" hidden="1" x14ac:dyDescent="0.3"/>
    <row r="8710" ht="14" hidden="1" x14ac:dyDescent="0.3"/>
    <row r="8711" ht="14" hidden="1" x14ac:dyDescent="0.3"/>
    <row r="8712" ht="14" hidden="1" x14ac:dyDescent="0.3"/>
    <row r="8713" ht="14" hidden="1" x14ac:dyDescent="0.3"/>
    <row r="8714" ht="14" hidden="1" x14ac:dyDescent="0.3"/>
    <row r="8715" ht="14" hidden="1" x14ac:dyDescent="0.3"/>
    <row r="8716" ht="14" hidden="1" x14ac:dyDescent="0.3"/>
    <row r="8717" ht="14" hidden="1" x14ac:dyDescent="0.3"/>
    <row r="8718" ht="14" hidden="1" x14ac:dyDescent="0.3"/>
    <row r="8719" ht="14" hidden="1" x14ac:dyDescent="0.3"/>
    <row r="8720" ht="14" hidden="1" x14ac:dyDescent="0.3"/>
    <row r="8721" ht="14" hidden="1" x14ac:dyDescent="0.3"/>
    <row r="8722" ht="14" hidden="1" x14ac:dyDescent="0.3"/>
    <row r="8723" ht="14" hidden="1" x14ac:dyDescent="0.3"/>
    <row r="8724" ht="14" hidden="1" x14ac:dyDescent="0.3"/>
    <row r="8725" ht="14" hidden="1" x14ac:dyDescent="0.3"/>
    <row r="8726" ht="14" hidden="1" x14ac:dyDescent="0.3"/>
    <row r="8727" ht="14" hidden="1" x14ac:dyDescent="0.3"/>
    <row r="8728" ht="14" hidden="1" x14ac:dyDescent="0.3"/>
    <row r="8729" ht="14" hidden="1" x14ac:dyDescent="0.3"/>
    <row r="8730" ht="14" hidden="1" x14ac:dyDescent="0.3"/>
    <row r="8731" ht="14" hidden="1" x14ac:dyDescent="0.3"/>
    <row r="8732" ht="14" hidden="1" x14ac:dyDescent="0.3"/>
    <row r="8733" ht="14" hidden="1" x14ac:dyDescent="0.3"/>
    <row r="8734" ht="14" hidden="1" x14ac:dyDescent="0.3"/>
    <row r="8735" ht="14" hidden="1" x14ac:dyDescent="0.3"/>
    <row r="8736" ht="14" hidden="1" x14ac:dyDescent="0.3"/>
    <row r="8737" ht="14" hidden="1" x14ac:dyDescent="0.3"/>
    <row r="8738" ht="14" hidden="1" x14ac:dyDescent="0.3"/>
    <row r="8739" ht="14" hidden="1" x14ac:dyDescent="0.3"/>
    <row r="8740" ht="14" hidden="1" x14ac:dyDescent="0.3"/>
    <row r="8741" ht="14" hidden="1" x14ac:dyDescent="0.3"/>
    <row r="8742" ht="14" hidden="1" x14ac:dyDescent="0.3"/>
    <row r="8743" ht="14" hidden="1" x14ac:dyDescent="0.3"/>
    <row r="8744" ht="14" hidden="1" x14ac:dyDescent="0.3"/>
    <row r="8745" ht="14" hidden="1" x14ac:dyDescent="0.3"/>
    <row r="8746" ht="14" hidden="1" x14ac:dyDescent="0.3"/>
    <row r="8747" ht="14" hidden="1" x14ac:dyDescent="0.3"/>
    <row r="8748" ht="14" hidden="1" x14ac:dyDescent="0.3"/>
    <row r="8749" ht="14" hidden="1" x14ac:dyDescent="0.3"/>
    <row r="8750" ht="14" hidden="1" x14ac:dyDescent="0.3"/>
    <row r="8751" ht="14" hidden="1" x14ac:dyDescent="0.3"/>
    <row r="8752" ht="14" hidden="1" x14ac:dyDescent="0.3"/>
    <row r="8753" ht="14" hidden="1" x14ac:dyDescent="0.3"/>
    <row r="8754" ht="14" hidden="1" x14ac:dyDescent="0.3"/>
    <row r="8755" ht="14" hidden="1" x14ac:dyDescent="0.3"/>
    <row r="8756" ht="14" hidden="1" x14ac:dyDescent="0.3"/>
    <row r="8757" ht="14" hidden="1" x14ac:dyDescent="0.3"/>
    <row r="8758" ht="14" hidden="1" x14ac:dyDescent="0.3"/>
    <row r="8759" ht="14" hidden="1" x14ac:dyDescent="0.3"/>
    <row r="8760" ht="14" hidden="1" x14ac:dyDescent="0.3"/>
    <row r="8761" ht="14" hidden="1" x14ac:dyDescent="0.3"/>
    <row r="8762" ht="14" hidden="1" x14ac:dyDescent="0.3"/>
    <row r="8763" ht="14" hidden="1" x14ac:dyDescent="0.3"/>
    <row r="8764" ht="14" hidden="1" x14ac:dyDescent="0.3"/>
    <row r="8765" ht="14" hidden="1" x14ac:dyDescent="0.3"/>
    <row r="8766" ht="14" hidden="1" x14ac:dyDescent="0.3"/>
    <row r="8767" ht="14" hidden="1" x14ac:dyDescent="0.3"/>
    <row r="8768" ht="14" hidden="1" x14ac:dyDescent="0.3"/>
    <row r="8769" ht="14" hidden="1" x14ac:dyDescent="0.3"/>
    <row r="8770" ht="14" hidden="1" x14ac:dyDescent="0.3"/>
    <row r="8771" ht="14" hidden="1" x14ac:dyDescent="0.3"/>
    <row r="8772" ht="14" hidden="1" x14ac:dyDescent="0.3"/>
    <row r="8773" ht="14" hidden="1" x14ac:dyDescent="0.3"/>
    <row r="8774" ht="14" hidden="1" x14ac:dyDescent="0.3"/>
    <row r="8775" ht="14" hidden="1" x14ac:dyDescent="0.3"/>
    <row r="8776" ht="14" hidden="1" x14ac:dyDescent="0.3"/>
    <row r="8777" ht="14" hidden="1" x14ac:dyDescent="0.3"/>
    <row r="8778" ht="14" hidden="1" x14ac:dyDescent="0.3"/>
    <row r="8779" ht="14" hidden="1" x14ac:dyDescent="0.3"/>
    <row r="8780" ht="14" hidden="1" x14ac:dyDescent="0.3"/>
    <row r="8781" ht="14" hidden="1" x14ac:dyDescent="0.3"/>
    <row r="8782" ht="14" hidden="1" x14ac:dyDescent="0.3"/>
    <row r="8783" ht="14" hidden="1" x14ac:dyDescent="0.3"/>
    <row r="8784" ht="14" hidden="1" x14ac:dyDescent="0.3"/>
    <row r="8785" ht="14" hidden="1" x14ac:dyDescent="0.3"/>
    <row r="8786" ht="14" hidden="1" x14ac:dyDescent="0.3"/>
    <row r="8787" ht="14" hidden="1" x14ac:dyDescent="0.3"/>
    <row r="8788" ht="14" hidden="1" x14ac:dyDescent="0.3"/>
    <row r="8789" ht="14" hidden="1" x14ac:dyDescent="0.3"/>
    <row r="8790" ht="14" hidden="1" x14ac:dyDescent="0.3"/>
    <row r="8791" ht="14" hidden="1" x14ac:dyDescent="0.3"/>
    <row r="8792" ht="14" hidden="1" x14ac:dyDescent="0.3"/>
    <row r="8793" ht="14" hidden="1" x14ac:dyDescent="0.3"/>
    <row r="8794" ht="14" hidden="1" x14ac:dyDescent="0.3"/>
    <row r="8795" ht="14" hidden="1" x14ac:dyDescent="0.3"/>
    <row r="8796" ht="14" hidden="1" x14ac:dyDescent="0.3"/>
    <row r="8797" ht="14" hidden="1" x14ac:dyDescent="0.3"/>
    <row r="8798" ht="14" hidden="1" x14ac:dyDescent="0.3"/>
    <row r="8799" ht="14" hidden="1" x14ac:dyDescent="0.3"/>
    <row r="8800" ht="14" hidden="1" x14ac:dyDescent="0.3"/>
    <row r="8801" ht="14" hidden="1" x14ac:dyDescent="0.3"/>
    <row r="8802" ht="14" hidden="1" x14ac:dyDescent="0.3"/>
    <row r="8803" ht="14" hidden="1" x14ac:dyDescent="0.3"/>
    <row r="8804" ht="14" hidden="1" x14ac:dyDescent="0.3"/>
    <row r="8805" ht="14" hidden="1" x14ac:dyDescent="0.3"/>
    <row r="8806" ht="14" hidden="1" x14ac:dyDescent="0.3"/>
    <row r="8807" ht="14" hidden="1" x14ac:dyDescent="0.3"/>
    <row r="8808" ht="14" hidden="1" x14ac:dyDescent="0.3"/>
    <row r="8809" ht="14" hidden="1" x14ac:dyDescent="0.3"/>
    <row r="8810" ht="14" hidden="1" x14ac:dyDescent="0.3"/>
    <row r="8811" ht="14" hidden="1" x14ac:dyDescent="0.3"/>
    <row r="8812" ht="14" hidden="1" x14ac:dyDescent="0.3"/>
    <row r="8813" ht="14" hidden="1" x14ac:dyDescent="0.3"/>
    <row r="8814" ht="14" hidden="1" x14ac:dyDescent="0.3"/>
    <row r="8815" ht="14" hidden="1" x14ac:dyDescent="0.3"/>
    <row r="8816" ht="14" hidden="1" x14ac:dyDescent="0.3"/>
    <row r="8817" ht="14" hidden="1" x14ac:dyDescent="0.3"/>
    <row r="8818" ht="14" hidden="1" x14ac:dyDescent="0.3"/>
    <row r="8819" ht="14" hidden="1" x14ac:dyDescent="0.3"/>
    <row r="8820" ht="14" hidden="1" x14ac:dyDescent="0.3"/>
    <row r="8821" ht="14" hidden="1" x14ac:dyDescent="0.3"/>
    <row r="8822" ht="14" hidden="1" x14ac:dyDescent="0.3"/>
    <row r="8823" ht="14" hidden="1" x14ac:dyDescent="0.3"/>
    <row r="8824" ht="14" hidden="1" x14ac:dyDescent="0.3"/>
    <row r="8825" ht="14" hidden="1" x14ac:dyDescent="0.3"/>
    <row r="8826" ht="14" hidden="1" x14ac:dyDescent="0.3"/>
    <row r="8827" ht="14" hidden="1" x14ac:dyDescent="0.3"/>
    <row r="8828" ht="14" hidden="1" x14ac:dyDescent="0.3"/>
    <row r="8829" ht="14" hidden="1" x14ac:dyDescent="0.3"/>
    <row r="8830" ht="14" hidden="1" x14ac:dyDescent="0.3"/>
    <row r="8831" ht="14" hidden="1" x14ac:dyDescent="0.3"/>
    <row r="8832" ht="14" hidden="1" x14ac:dyDescent="0.3"/>
    <row r="8833" ht="14" hidden="1" x14ac:dyDescent="0.3"/>
    <row r="8834" ht="14" hidden="1" x14ac:dyDescent="0.3"/>
    <row r="8835" ht="14" hidden="1" x14ac:dyDescent="0.3"/>
    <row r="8836" ht="14" hidden="1" x14ac:dyDescent="0.3"/>
    <row r="8837" ht="14" hidden="1" x14ac:dyDescent="0.3"/>
    <row r="8838" ht="14" hidden="1" x14ac:dyDescent="0.3"/>
    <row r="8839" ht="14" hidden="1" x14ac:dyDescent="0.3"/>
    <row r="8840" ht="14" hidden="1" x14ac:dyDescent="0.3"/>
    <row r="8841" ht="14" hidden="1" x14ac:dyDescent="0.3"/>
    <row r="8842" ht="14" hidden="1" x14ac:dyDescent="0.3"/>
    <row r="8843" ht="14" hidden="1" x14ac:dyDescent="0.3"/>
    <row r="8844" ht="14" hidden="1" x14ac:dyDescent="0.3"/>
    <row r="8845" ht="14" hidden="1" x14ac:dyDescent="0.3"/>
    <row r="8846" ht="14" hidden="1" x14ac:dyDescent="0.3"/>
    <row r="8847" ht="14" hidden="1" x14ac:dyDescent="0.3"/>
    <row r="8848" ht="14" hidden="1" x14ac:dyDescent="0.3"/>
    <row r="8849" ht="14" hidden="1" x14ac:dyDescent="0.3"/>
    <row r="8850" ht="14" hidden="1" x14ac:dyDescent="0.3"/>
    <row r="8851" ht="14" hidden="1" x14ac:dyDescent="0.3"/>
    <row r="8852" ht="14" hidden="1" x14ac:dyDescent="0.3"/>
    <row r="8853" ht="14" hidden="1" x14ac:dyDescent="0.3"/>
    <row r="8854" ht="14" hidden="1" x14ac:dyDescent="0.3"/>
    <row r="8855" ht="14" hidden="1" x14ac:dyDescent="0.3"/>
    <row r="8856" ht="14" hidden="1" x14ac:dyDescent="0.3"/>
    <row r="8857" ht="14" hidden="1" x14ac:dyDescent="0.3"/>
    <row r="8858" ht="14" hidden="1" x14ac:dyDescent="0.3"/>
    <row r="8859" ht="14" hidden="1" x14ac:dyDescent="0.3"/>
    <row r="8860" ht="14" hidden="1" x14ac:dyDescent="0.3"/>
    <row r="8861" ht="14" hidden="1" x14ac:dyDescent="0.3"/>
    <row r="8862" ht="14" hidden="1" x14ac:dyDescent="0.3"/>
    <row r="8863" ht="14" hidden="1" x14ac:dyDescent="0.3"/>
    <row r="8864" ht="14" hidden="1" x14ac:dyDescent="0.3"/>
    <row r="8865" ht="14" hidden="1" x14ac:dyDescent="0.3"/>
    <row r="8866" ht="14" hidden="1" x14ac:dyDescent="0.3"/>
    <row r="8867" ht="14" hidden="1" x14ac:dyDescent="0.3"/>
    <row r="8868" ht="14" hidden="1" x14ac:dyDescent="0.3"/>
    <row r="8869" ht="14" hidden="1" x14ac:dyDescent="0.3"/>
    <row r="8870" ht="14" hidden="1" x14ac:dyDescent="0.3"/>
    <row r="8871" ht="14" hidden="1" x14ac:dyDescent="0.3"/>
    <row r="8872" ht="14" hidden="1" x14ac:dyDescent="0.3"/>
    <row r="8873" ht="14" hidden="1" x14ac:dyDescent="0.3"/>
    <row r="8874" ht="14" hidden="1" x14ac:dyDescent="0.3"/>
    <row r="8875" ht="14" hidden="1" x14ac:dyDescent="0.3"/>
    <row r="8876" ht="14" hidden="1" x14ac:dyDescent="0.3"/>
    <row r="8877" ht="14" hidden="1" x14ac:dyDescent="0.3"/>
    <row r="8878" ht="14" hidden="1" x14ac:dyDescent="0.3"/>
    <row r="8879" ht="14" hidden="1" x14ac:dyDescent="0.3"/>
    <row r="8880" ht="14" hidden="1" x14ac:dyDescent="0.3"/>
    <row r="8881" ht="14" hidden="1" x14ac:dyDescent="0.3"/>
    <row r="8882" ht="14" hidden="1" x14ac:dyDescent="0.3"/>
    <row r="8883" ht="14" hidden="1" x14ac:dyDescent="0.3"/>
    <row r="8884" ht="14" hidden="1" x14ac:dyDescent="0.3"/>
    <row r="8885" ht="14" hidden="1" x14ac:dyDescent="0.3"/>
    <row r="8886" ht="14" hidden="1" x14ac:dyDescent="0.3"/>
    <row r="8887" ht="14" hidden="1" x14ac:dyDescent="0.3"/>
    <row r="8888" ht="14" hidden="1" x14ac:dyDescent="0.3"/>
    <row r="8889" ht="14" hidden="1" x14ac:dyDescent="0.3"/>
    <row r="8890" ht="14" hidden="1" x14ac:dyDescent="0.3"/>
    <row r="8891" ht="14" hidden="1" x14ac:dyDescent="0.3"/>
    <row r="8892" ht="14" hidden="1" x14ac:dyDescent="0.3"/>
    <row r="8893" ht="14" hidden="1" x14ac:dyDescent="0.3"/>
    <row r="8894" ht="14" hidden="1" x14ac:dyDescent="0.3"/>
    <row r="8895" ht="14" hidden="1" x14ac:dyDescent="0.3"/>
    <row r="8896" ht="14" hidden="1" x14ac:dyDescent="0.3"/>
    <row r="8897" ht="14" hidden="1" x14ac:dyDescent="0.3"/>
    <row r="8898" ht="14" hidden="1" x14ac:dyDescent="0.3"/>
    <row r="8899" ht="14" hidden="1" x14ac:dyDescent="0.3"/>
    <row r="8900" ht="14" hidden="1" x14ac:dyDescent="0.3"/>
    <row r="8901" ht="14" hidden="1" x14ac:dyDescent="0.3"/>
    <row r="8902" ht="14" hidden="1" x14ac:dyDescent="0.3"/>
    <row r="8903" ht="14" hidden="1" x14ac:dyDescent="0.3"/>
    <row r="8904" ht="14" hidden="1" x14ac:dyDescent="0.3"/>
    <row r="8905" ht="14" hidden="1" x14ac:dyDescent="0.3"/>
    <row r="8906" ht="14" hidden="1" x14ac:dyDescent="0.3"/>
    <row r="8907" ht="14" hidden="1" x14ac:dyDescent="0.3"/>
    <row r="8908" ht="14" hidden="1" x14ac:dyDescent="0.3"/>
    <row r="8909" ht="14" hidden="1" x14ac:dyDescent="0.3"/>
    <row r="8910" ht="14" hidden="1" x14ac:dyDescent="0.3"/>
    <row r="8911" ht="14" hidden="1" x14ac:dyDescent="0.3"/>
    <row r="8912" ht="14" hidden="1" x14ac:dyDescent="0.3"/>
    <row r="8913" ht="14" hidden="1" x14ac:dyDescent="0.3"/>
    <row r="8914" ht="14" hidden="1" x14ac:dyDescent="0.3"/>
    <row r="8915" ht="14" hidden="1" x14ac:dyDescent="0.3"/>
    <row r="8916" ht="14" hidden="1" x14ac:dyDescent="0.3"/>
    <row r="8917" ht="14" hidden="1" x14ac:dyDescent="0.3"/>
    <row r="8918" ht="14" hidden="1" x14ac:dyDescent="0.3"/>
    <row r="8919" ht="14" hidden="1" x14ac:dyDescent="0.3"/>
    <row r="8920" ht="14" hidden="1" x14ac:dyDescent="0.3"/>
    <row r="8921" ht="14" hidden="1" x14ac:dyDescent="0.3"/>
    <row r="8922" ht="14" hidden="1" x14ac:dyDescent="0.3"/>
    <row r="8923" ht="14" hidden="1" x14ac:dyDescent="0.3"/>
    <row r="8924" ht="14" hidden="1" x14ac:dyDescent="0.3"/>
    <row r="8925" ht="14" hidden="1" x14ac:dyDescent="0.3"/>
    <row r="8926" ht="14" hidden="1" x14ac:dyDescent="0.3"/>
    <row r="8927" ht="14" hidden="1" x14ac:dyDescent="0.3"/>
    <row r="8928" ht="14" hidden="1" x14ac:dyDescent="0.3"/>
    <row r="8929" ht="14" hidden="1" x14ac:dyDescent="0.3"/>
    <row r="8930" ht="14" hidden="1" x14ac:dyDescent="0.3"/>
    <row r="8931" ht="14" hidden="1" x14ac:dyDescent="0.3"/>
    <row r="8932" ht="14" hidden="1" x14ac:dyDescent="0.3"/>
    <row r="8933" ht="14" hidden="1" x14ac:dyDescent="0.3"/>
    <row r="8934" ht="14" hidden="1" x14ac:dyDescent="0.3"/>
    <row r="8935" ht="14" hidden="1" x14ac:dyDescent="0.3"/>
    <row r="8936" ht="14" hidden="1" x14ac:dyDescent="0.3"/>
    <row r="8937" ht="14" hidden="1" x14ac:dyDescent="0.3"/>
    <row r="8938" ht="14" hidden="1" x14ac:dyDescent="0.3"/>
    <row r="8939" ht="14" hidden="1" x14ac:dyDescent="0.3"/>
    <row r="8940" ht="14" hidden="1" x14ac:dyDescent="0.3"/>
    <row r="8941" ht="14" hidden="1" x14ac:dyDescent="0.3"/>
    <row r="8942" ht="14" hidden="1" x14ac:dyDescent="0.3"/>
    <row r="8943" ht="14" hidden="1" x14ac:dyDescent="0.3"/>
    <row r="8944" ht="14" hidden="1" x14ac:dyDescent="0.3"/>
    <row r="8945" ht="14" hidden="1" x14ac:dyDescent="0.3"/>
    <row r="8946" ht="14" hidden="1" x14ac:dyDescent="0.3"/>
    <row r="8947" ht="14" hidden="1" x14ac:dyDescent="0.3"/>
    <row r="8948" ht="14" hidden="1" x14ac:dyDescent="0.3"/>
    <row r="8949" ht="14" hidden="1" x14ac:dyDescent="0.3"/>
    <row r="8950" ht="14" hidden="1" x14ac:dyDescent="0.3"/>
    <row r="8951" ht="14" hidden="1" x14ac:dyDescent="0.3"/>
    <row r="8952" ht="14" hidden="1" x14ac:dyDescent="0.3"/>
    <row r="8953" ht="14" hidden="1" x14ac:dyDescent="0.3"/>
    <row r="8954" ht="14" hidden="1" x14ac:dyDescent="0.3"/>
    <row r="8955" ht="14" hidden="1" x14ac:dyDescent="0.3"/>
    <row r="8956" ht="14" hidden="1" x14ac:dyDescent="0.3"/>
    <row r="8957" ht="14" hidden="1" x14ac:dyDescent="0.3"/>
    <row r="8958" ht="14" hidden="1" x14ac:dyDescent="0.3"/>
    <row r="8959" ht="14" hidden="1" x14ac:dyDescent="0.3"/>
    <row r="8960" ht="14" hidden="1" x14ac:dyDescent="0.3"/>
    <row r="8961" ht="14" hidden="1" x14ac:dyDescent="0.3"/>
    <row r="8962" ht="14" hidden="1" x14ac:dyDescent="0.3"/>
    <row r="8963" ht="14" hidden="1" x14ac:dyDescent="0.3"/>
    <row r="8964" ht="14" hidden="1" x14ac:dyDescent="0.3"/>
    <row r="8965" ht="14" hidden="1" x14ac:dyDescent="0.3"/>
    <row r="8966" ht="14" hidden="1" x14ac:dyDescent="0.3"/>
    <row r="8967" ht="14" hidden="1" x14ac:dyDescent="0.3"/>
    <row r="8968" ht="14" hidden="1" x14ac:dyDescent="0.3"/>
    <row r="8969" ht="14" hidden="1" x14ac:dyDescent="0.3"/>
    <row r="8970" ht="14" hidden="1" x14ac:dyDescent="0.3"/>
    <row r="8971" ht="14" hidden="1" x14ac:dyDescent="0.3"/>
    <row r="8972" ht="14" hidden="1" x14ac:dyDescent="0.3"/>
    <row r="8973" ht="14" hidden="1" x14ac:dyDescent="0.3"/>
    <row r="8974" ht="14" hidden="1" x14ac:dyDescent="0.3"/>
    <row r="8975" ht="14" hidden="1" x14ac:dyDescent="0.3"/>
    <row r="8976" ht="14" hidden="1" x14ac:dyDescent="0.3"/>
    <row r="8977" ht="14" hidden="1" x14ac:dyDescent="0.3"/>
    <row r="8978" ht="14" hidden="1" x14ac:dyDescent="0.3"/>
    <row r="8979" ht="14" hidden="1" x14ac:dyDescent="0.3"/>
    <row r="8980" ht="14" hidden="1" x14ac:dyDescent="0.3"/>
    <row r="8981" ht="14" hidden="1" x14ac:dyDescent="0.3"/>
    <row r="8982" ht="14" hidden="1" x14ac:dyDescent="0.3"/>
    <row r="8983" ht="14" hidden="1" x14ac:dyDescent="0.3"/>
    <row r="8984" ht="14" hidden="1" x14ac:dyDescent="0.3"/>
    <row r="8985" ht="14" hidden="1" x14ac:dyDescent="0.3"/>
    <row r="8986" ht="14" hidden="1" x14ac:dyDescent="0.3"/>
    <row r="8987" ht="14" hidden="1" x14ac:dyDescent="0.3"/>
    <row r="8988" ht="14" hidden="1" x14ac:dyDescent="0.3"/>
    <row r="8989" ht="14" hidden="1" x14ac:dyDescent="0.3"/>
    <row r="8990" ht="14" hidden="1" x14ac:dyDescent="0.3"/>
    <row r="8991" ht="14" hidden="1" x14ac:dyDescent="0.3"/>
    <row r="8992" ht="14" hidden="1" x14ac:dyDescent="0.3"/>
    <row r="8993" ht="14" hidden="1" x14ac:dyDescent="0.3"/>
    <row r="8994" ht="14" hidden="1" x14ac:dyDescent="0.3"/>
    <row r="8995" ht="14" hidden="1" x14ac:dyDescent="0.3"/>
    <row r="8996" ht="14" hidden="1" x14ac:dyDescent="0.3"/>
    <row r="8997" ht="14" hidden="1" x14ac:dyDescent="0.3"/>
    <row r="8998" ht="14" hidden="1" x14ac:dyDescent="0.3"/>
    <row r="8999" ht="14" hidden="1" x14ac:dyDescent="0.3"/>
    <row r="9000" ht="14" hidden="1" x14ac:dyDescent="0.3"/>
    <row r="9001" ht="14" hidden="1" x14ac:dyDescent="0.3"/>
    <row r="9002" ht="14" hidden="1" x14ac:dyDescent="0.3"/>
    <row r="9003" ht="14" hidden="1" x14ac:dyDescent="0.3"/>
    <row r="9004" ht="14" hidden="1" x14ac:dyDescent="0.3"/>
    <row r="9005" ht="14" hidden="1" x14ac:dyDescent="0.3"/>
    <row r="9006" ht="14" hidden="1" x14ac:dyDescent="0.3"/>
    <row r="9007" ht="14" hidden="1" x14ac:dyDescent="0.3"/>
    <row r="9008" ht="14" hidden="1" x14ac:dyDescent="0.3"/>
    <row r="9009" ht="14" hidden="1" x14ac:dyDescent="0.3"/>
    <row r="9010" ht="14" hidden="1" x14ac:dyDescent="0.3"/>
    <row r="9011" ht="14" hidden="1" x14ac:dyDescent="0.3"/>
    <row r="9012" ht="14" hidden="1" x14ac:dyDescent="0.3"/>
    <row r="9013" ht="14" hidden="1" x14ac:dyDescent="0.3"/>
    <row r="9014" ht="14" hidden="1" x14ac:dyDescent="0.3"/>
    <row r="9015" ht="14" hidden="1" x14ac:dyDescent="0.3"/>
    <row r="9016" ht="14" hidden="1" x14ac:dyDescent="0.3"/>
    <row r="9017" ht="14" hidden="1" x14ac:dyDescent="0.3"/>
    <row r="9018" ht="14" hidden="1" x14ac:dyDescent="0.3"/>
    <row r="9019" ht="14" hidden="1" x14ac:dyDescent="0.3"/>
    <row r="9020" ht="14" hidden="1" x14ac:dyDescent="0.3"/>
    <row r="9021" ht="14" hidden="1" x14ac:dyDescent="0.3"/>
    <row r="9022" ht="14" hidden="1" x14ac:dyDescent="0.3"/>
    <row r="9023" ht="14" hidden="1" x14ac:dyDescent="0.3"/>
    <row r="9024" ht="14" hidden="1" x14ac:dyDescent="0.3"/>
    <row r="9025" ht="14" hidden="1" x14ac:dyDescent="0.3"/>
    <row r="9026" ht="14" hidden="1" x14ac:dyDescent="0.3"/>
    <row r="9027" ht="14" hidden="1" x14ac:dyDescent="0.3"/>
    <row r="9028" ht="14" hidden="1" x14ac:dyDescent="0.3"/>
    <row r="9029" ht="14" hidden="1" x14ac:dyDescent="0.3"/>
    <row r="9030" ht="14" hidden="1" x14ac:dyDescent="0.3"/>
    <row r="9031" ht="14" hidden="1" x14ac:dyDescent="0.3"/>
    <row r="9032" ht="14" hidden="1" x14ac:dyDescent="0.3"/>
    <row r="9033" ht="14" hidden="1" x14ac:dyDescent="0.3"/>
    <row r="9034" ht="14" hidden="1" x14ac:dyDescent="0.3"/>
    <row r="9035" ht="14" hidden="1" x14ac:dyDescent="0.3"/>
    <row r="9036" ht="14" hidden="1" x14ac:dyDescent="0.3"/>
    <row r="9037" ht="14" hidden="1" x14ac:dyDescent="0.3"/>
    <row r="9038" ht="14" hidden="1" x14ac:dyDescent="0.3"/>
    <row r="9039" ht="14" hidden="1" x14ac:dyDescent="0.3"/>
    <row r="9040" ht="14" hidden="1" x14ac:dyDescent="0.3"/>
    <row r="9041" ht="14" hidden="1" x14ac:dyDescent="0.3"/>
    <row r="9042" ht="14" hidden="1" x14ac:dyDescent="0.3"/>
    <row r="9043" ht="14" hidden="1" x14ac:dyDescent="0.3"/>
    <row r="9044" ht="14" hidden="1" x14ac:dyDescent="0.3"/>
    <row r="9045" ht="14" hidden="1" x14ac:dyDescent="0.3"/>
    <row r="9046" ht="14" hidden="1" x14ac:dyDescent="0.3"/>
    <row r="9047" ht="14" hidden="1" x14ac:dyDescent="0.3"/>
    <row r="9048" ht="14" hidden="1" x14ac:dyDescent="0.3"/>
    <row r="9049" ht="14" hidden="1" x14ac:dyDescent="0.3"/>
    <row r="9050" ht="14" hidden="1" x14ac:dyDescent="0.3"/>
    <row r="9051" ht="14" hidden="1" x14ac:dyDescent="0.3"/>
    <row r="9052" ht="14" hidden="1" x14ac:dyDescent="0.3"/>
    <row r="9053" ht="14" hidden="1" x14ac:dyDescent="0.3"/>
    <row r="9054" ht="14" hidden="1" x14ac:dyDescent="0.3"/>
    <row r="9055" ht="14" hidden="1" x14ac:dyDescent="0.3"/>
    <row r="9056" ht="14" hidden="1" x14ac:dyDescent="0.3"/>
    <row r="9057" ht="14" hidden="1" x14ac:dyDescent="0.3"/>
    <row r="9058" ht="14" hidden="1" x14ac:dyDescent="0.3"/>
    <row r="9059" ht="14" hidden="1" x14ac:dyDescent="0.3"/>
    <row r="9060" ht="14" hidden="1" x14ac:dyDescent="0.3"/>
    <row r="9061" ht="14" hidden="1" x14ac:dyDescent="0.3"/>
    <row r="9062" ht="14" hidden="1" x14ac:dyDescent="0.3"/>
    <row r="9063" ht="14" hidden="1" x14ac:dyDescent="0.3"/>
    <row r="9064" ht="14" hidden="1" x14ac:dyDescent="0.3"/>
    <row r="9065" ht="14" hidden="1" x14ac:dyDescent="0.3"/>
    <row r="9066" ht="14" hidden="1" x14ac:dyDescent="0.3"/>
    <row r="9067" ht="14" hidden="1" x14ac:dyDescent="0.3"/>
    <row r="9068" ht="14" hidden="1" x14ac:dyDescent="0.3"/>
    <row r="9069" ht="14" hidden="1" x14ac:dyDescent="0.3"/>
    <row r="9070" ht="14" hidden="1" x14ac:dyDescent="0.3"/>
    <row r="9071" ht="14" hidden="1" x14ac:dyDescent="0.3"/>
    <row r="9072" ht="14" hidden="1" x14ac:dyDescent="0.3"/>
    <row r="9073" ht="14" hidden="1" x14ac:dyDescent="0.3"/>
    <row r="9074" ht="14" hidden="1" x14ac:dyDescent="0.3"/>
    <row r="9075" ht="14" hidden="1" x14ac:dyDescent="0.3"/>
    <row r="9076" ht="14" hidden="1" x14ac:dyDescent="0.3"/>
    <row r="9077" ht="14" hidden="1" x14ac:dyDescent="0.3"/>
    <row r="9078" ht="14" hidden="1" x14ac:dyDescent="0.3"/>
    <row r="9079" ht="14" hidden="1" x14ac:dyDescent="0.3"/>
    <row r="9080" ht="14" hidden="1" x14ac:dyDescent="0.3"/>
    <row r="9081" ht="14" hidden="1" x14ac:dyDescent="0.3"/>
    <row r="9082" ht="14" hidden="1" x14ac:dyDescent="0.3"/>
    <row r="9083" ht="14" hidden="1" x14ac:dyDescent="0.3"/>
    <row r="9084" ht="14" hidden="1" x14ac:dyDescent="0.3"/>
    <row r="9085" ht="14" hidden="1" x14ac:dyDescent="0.3"/>
    <row r="9086" ht="14" hidden="1" x14ac:dyDescent="0.3"/>
    <row r="9087" ht="14" hidden="1" x14ac:dyDescent="0.3"/>
    <row r="9088" ht="14" hidden="1" x14ac:dyDescent="0.3"/>
    <row r="9089" ht="14" hidden="1" x14ac:dyDescent="0.3"/>
    <row r="9090" ht="14" hidden="1" x14ac:dyDescent="0.3"/>
    <row r="9091" ht="14" hidden="1" x14ac:dyDescent="0.3"/>
    <row r="9092" ht="14" hidden="1" x14ac:dyDescent="0.3"/>
    <row r="9093" ht="14" hidden="1" x14ac:dyDescent="0.3"/>
    <row r="9094" ht="14" hidden="1" x14ac:dyDescent="0.3"/>
    <row r="9095" ht="14" hidden="1" x14ac:dyDescent="0.3"/>
    <row r="9096" ht="14" hidden="1" x14ac:dyDescent="0.3"/>
    <row r="9097" ht="14" hidden="1" x14ac:dyDescent="0.3"/>
    <row r="9098" ht="14" hidden="1" x14ac:dyDescent="0.3"/>
    <row r="9099" ht="14" hidden="1" x14ac:dyDescent="0.3"/>
    <row r="9100" ht="14" hidden="1" x14ac:dyDescent="0.3"/>
    <row r="9101" ht="14" hidden="1" x14ac:dyDescent="0.3"/>
    <row r="9102" ht="14" hidden="1" x14ac:dyDescent="0.3"/>
    <row r="9103" ht="14" hidden="1" x14ac:dyDescent="0.3"/>
    <row r="9104" ht="14" hidden="1" x14ac:dyDescent="0.3"/>
    <row r="9105" ht="14" hidden="1" x14ac:dyDescent="0.3"/>
    <row r="9106" ht="14" hidden="1" x14ac:dyDescent="0.3"/>
    <row r="9107" ht="14" hidden="1" x14ac:dyDescent="0.3"/>
    <row r="9108" ht="14" hidden="1" x14ac:dyDescent="0.3"/>
    <row r="9109" ht="14" hidden="1" x14ac:dyDescent="0.3"/>
    <row r="9110" ht="14" hidden="1" x14ac:dyDescent="0.3"/>
    <row r="9111" ht="14" hidden="1" x14ac:dyDescent="0.3"/>
    <row r="9112" ht="14" hidden="1" x14ac:dyDescent="0.3"/>
    <row r="9113" ht="14" hidden="1" x14ac:dyDescent="0.3"/>
    <row r="9114" ht="14" hidden="1" x14ac:dyDescent="0.3"/>
    <row r="9115" ht="14" hidden="1" x14ac:dyDescent="0.3"/>
    <row r="9116" ht="14" hidden="1" x14ac:dyDescent="0.3"/>
    <row r="9117" ht="14" hidden="1" x14ac:dyDescent="0.3"/>
    <row r="9118" ht="14" hidden="1" x14ac:dyDescent="0.3"/>
    <row r="9119" ht="14" hidden="1" x14ac:dyDescent="0.3"/>
    <row r="9120" ht="14" hidden="1" x14ac:dyDescent="0.3"/>
    <row r="9121" ht="14" hidden="1" x14ac:dyDescent="0.3"/>
    <row r="9122" ht="14" hidden="1" x14ac:dyDescent="0.3"/>
    <row r="9123" ht="14" hidden="1" x14ac:dyDescent="0.3"/>
    <row r="9124" ht="14" hidden="1" x14ac:dyDescent="0.3"/>
    <row r="9125" ht="14" hidden="1" x14ac:dyDescent="0.3"/>
    <row r="9126" ht="14" hidden="1" x14ac:dyDescent="0.3"/>
    <row r="9127" ht="14" hidden="1" x14ac:dyDescent="0.3"/>
    <row r="9128" ht="14" hidden="1" x14ac:dyDescent="0.3"/>
    <row r="9129" ht="14" hidden="1" x14ac:dyDescent="0.3"/>
    <row r="9130" ht="14" hidden="1" x14ac:dyDescent="0.3"/>
    <row r="9131" ht="14" hidden="1" x14ac:dyDescent="0.3"/>
    <row r="9132" ht="14" hidden="1" x14ac:dyDescent="0.3"/>
    <row r="9133" ht="14" hidden="1" x14ac:dyDescent="0.3"/>
    <row r="9134" ht="14" hidden="1" x14ac:dyDescent="0.3"/>
    <row r="9135" ht="14" hidden="1" x14ac:dyDescent="0.3"/>
    <row r="9136" ht="14" hidden="1" x14ac:dyDescent="0.3"/>
    <row r="9137" ht="14" hidden="1" x14ac:dyDescent="0.3"/>
    <row r="9138" ht="14" hidden="1" x14ac:dyDescent="0.3"/>
    <row r="9139" ht="14" hidden="1" x14ac:dyDescent="0.3"/>
    <row r="9140" ht="14" hidden="1" x14ac:dyDescent="0.3"/>
    <row r="9141" ht="14" hidden="1" x14ac:dyDescent="0.3"/>
    <row r="9142" ht="14" hidden="1" x14ac:dyDescent="0.3"/>
    <row r="9143" ht="14" hidden="1" x14ac:dyDescent="0.3"/>
    <row r="9144" ht="14" hidden="1" x14ac:dyDescent="0.3"/>
    <row r="9145" ht="14" hidden="1" x14ac:dyDescent="0.3"/>
    <row r="9146" ht="14" hidden="1" x14ac:dyDescent="0.3"/>
    <row r="9147" ht="14" hidden="1" x14ac:dyDescent="0.3"/>
    <row r="9148" ht="14" hidden="1" x14ac:dyDescent="0.3"/>
    <row r="9149" ht="14" hidden="1" x14ac:dyDescent="0.3"/>
    <row r="9150" ht="14" hidden="1" x14ac:dyDescent="0.3"/>
    <row r="9151" ht="14" hidden="1" x14ac:dyDescent="0.3"/>
    <row r="9152" ht="14" hidden="1" x14ac:dyDescent="0.3"/>
    <row r="9153" ht="14" hidden="1" x14ac:dyDescent="0.3"/>
    <row r="9154" ht="14" hidden="1" x14ac:dyDescent="0.3"/>
    <row r="9155" ht="14" hidden="1" x14ac:dyDescent="0.3"/>
    <row r="9156" ht="14" hidden="1" x14ac:dyDescent="0.3"/>
    <row r="9157" ht="14" hidden="1" x14ac:dyDescent="0.3"/>
    <row r="9158" ht="14" hidden="1" x14ac:dyDescent="0.3"/>
    <row r="9159" ht="14" hidden="1" x14ac:dyDescent="0.3"/>
    <row r="9160" ht="14" hidden="1" x14ac:dyDescent="0.3"/>
    <row r="9161" ht="14" hidden="1" x14ac:dyDescent="0.3"/>
    <row r="9162" ht="14" hidden="1" x14ac:dyDescent="0.3"/>
    <row r="9163" ht="14" hidden="1" x14ac:dyDescent="0.3"/>
    <row r="9164" ht="14" hidden="1" x14ac:dyDescent="0.3"/>
    <row r="9165" ht="14" hidden="1" x14ac:dyDescent="0.3"/>
    <row r="9166" ht="14" hidden="1" x14ac:dyDescent="0.3"/>
    <row r="9167" ht="14" hidden="1" x14ac:dyDescent="0.3"/>
    <row r="9168" ht="14" hidden="1" x14ac:dyDescent="0.3"/>
    <row r="9169" ht="14" hidden="1" x14ac:dyDescent="0.3"/>
    <row r="9170" ht="14" hidden="1" x14ac:dyDescent="0.3"/>
    <row r="9171" ht="14" hidden="1" x14ac:dyDescent="0.3"/>
    <row r="9172" ht="14" hidden="1" x14ac:dyDescent="0.3"/>
    <row r="9173" ht="14" hidden="1" x14ac:dyDescent="0.3"/>
    <row r="9174" ht="14" hidden="1" x14ac:dyDescent="0.3"/>
    <row r="9175" ht="14" hidden="1" x14ac:dyDescent="0.3"/>
    <row r="9176" ht="14" hidden="1" x14ac:dyDescent="0.3"/>
    <row r="9177" ht="14" hidden="1" x14ac:dyDescent="0.3"/>
    <row r="9178" ht="14" hidden="1" x14ac:dyDescent="0.3"/>
    <row r="9179" ht="14" hidden="1" x14ac:dyDescent="0.3"/>
    <row r="9180" ht="14" hidden="1" x14ac:dyDescent="0.3"/>
    <row r="9181" ht="14" hidden="1" x14ac:dyDescent="0.3"/>
    <row r="9182" ht="14" hidden="1" x14ac:dyDescent="0.3"/>
    <row r="9183" ht="14" hidden="1" x14ac:dyDescent="0.3"/>
    <row r="9184" ht="14" hidden="1" x14ac:dyDescent="0.3"/>
    <row r="9185" ht="14" hidden="1" x14ac:dyDescent="0.3"/>
    <row r="9186" ht="14" hidden="1" x14ac:dyDescent="0.3"/>
    <row r="9187" ht="14" hidden="1" x14ac:dyDescent="0.3"/>
    <row r="9188" ht="14" hidden="1" x14ac:dyDescent="0.3"/>
    <row r="9189" ht="14" hidden="1" x14ac:dyDescent="0.3"/>
    <row r="9190" ht="14" hidden="1" x14ac:dyDescent="0.3"/>
    <row r="9191" ht="14" hidden="1" x14ac:dyDescent="0.3"/>
    <row r="9192" ht="14" hidden="1" x14ac:dyDescent="0.3"/>
    <row r="9193" ht="14" hidden="1" x14ac:dyDescent="0.3"/>
    <row r="9194" ht="14" hidden="1" x14ac:dyDescent="0.3"/>
    <row r="9195" ht="14" hidden="1" x14ac:dyDescent="0.3"/>
    <row r="9196" ht="14" hidden="1" x14ac:dyDescent="0.3"/>
    <row r="9197" ht="14" hidden="1" x14ac:dyDescent="0.3"/>
    <row r="9198" ht="14" hidden="1" x14ac:dyDescent="0.3"/>
    <row r="9199" ht="14" hidden="1" x14ac:dyDescent="0.3"/>
    <row r="9200" ht="14" hidden="1" x14ac:dyDescent="0.3"/>
    <row r="9201" ht="14" hidden="1" x14ac:dyDescent="0.3"/>
    <row r="9202" ht="14" hidden="1" x14ac:dyDescent="0.3"/>
    <row r="9203" ht="14" hidden="1" x14ac:dyDescent="0.3"/>
    <row r="9204" ht="14" hidden="1" x14ac:dyDescent="0.3"/>
    <row r="9205" ht="14" hidden="1" x14ac:dyDescent="0.3"/>
    <row r="9206" ht="14" hidden="1" x14ac:dyDescent="0.3"/>
    <row r="9207" ht="14" hidden="1" x14ac:dyDescent="0.3"/>
    <row r="9208" ht="14" hidden="1" x14ac:dyDescent="0.3"/>
    <row r="9209" ht="14" hidden="1" x14ac:dyDescent="0.3"/>
    <row r="9210" ht="14" hidden="1" x14ac:dyDescent="0.3"/>
    <row r="9211" ht="14" hidden="1" x14ac:dyDescent="0.3"/>
    <row r="9212" ht="14" hidden="1" x14ac:dyDescent="0.3"/>
    <row r="9213" ht="14" hidden="1" x14ac:dyDescent="0.3"/>
    <row r="9214" ht="14" hidden="1" x14ac:dyDescent="0.3"/>
    <row r="9215" ht="14" hidden="1" x14ac:dyDescent="0.3"/>
    <row r="9216" ht="14" hidden="1" x14ac:dyDescent="0.3"/>
    <row r="9217" ht="14" hidden="1" x14ac:dyDescent="0.3"/>
    <row r="9218" ht="14" hidden="1" x14ac:dyDescent="0.3"/>
    <row r="9219" ht="14" hidden="1" x14ac:dyDescent="0.3"/>
    <row r="9220" ht="14" hidden="1" x14ac:dyDescent="0.3"/>
    <row r="9221" ht="14" hidden="1" x14ac:dyDescent="0.3"/>
    <row r="9222" ht="14" hidden="1" x14ac:dyDescent="0.3"/>
    <row r="9223" ht="14" hidden="1" x14ac:dyDescent="0.3"/>
    <row r="9224" ht="14" hidden="1" x14ac:dyDescent="0.3"/>
    <row r="9225" ht="14" hidden="1" x14ac:dyDescent="0.3"/>
    <row r="9226" ht="14" hidden="1" x14ac:dyDescent="0.3"/>
    <row r="9227" ht="14" hidden="1" x14ac:dyDescent="0.3"/>
    <row r="9228" ht="14" hidden="1" x14ac:dyDescent="0.3"/>
    <row r="9229" ht="14" hidden="1" x14ac:dyDescent="0.3"/>
    <row r="9230" ht="14" hidden="1" x14ac:dyDescent="0.3"/>
    <row r="9231" ht="14" hidden="1" x14ac:dyDescent="0.3"/>
    <row r="9232" ht="14" hidden="1" x14ac:dyDescent="0.3"/>
    <row r="9233" ht="14" hidden="1" x14ac:dyDescent="0.3"/>
    <row r="9234" ht="14" hidden="1" x14ac:dyDescent="0.3"/>
    <row r="9235" ht="14" hidden="1" x14ac:dyDescent="0.3"/>
    <row r="9236" ht="14" hidden="1" x14ac:dyDescent="0.3"/>
    <row r="9237" ht="14" hidden="1" x14ac:dyDescent="0.3"/>
    <row r="9238" ht="14" hidden="1" x14ac:dyDescent="0.3"/>
    <row r="9239" ht="14" hidden="1" x14ac:dyDescent="0.3"/>
    <row r="9240" ht="14" hidden="1" x14ac:dyDescent="0.3"/>
    <row r="9241" ht="14" hidden="1" x14ac:dyDescent="0.3"/>
    <row r="9242" ht="14" hidden="1" x14ac:dyDescent="0.3"/>
    <row r="9243" ht="14" hidden="1" x14ac:dyDescent="0.3"/>
    <row r="9244" ht="14" hidden="1" x14ac:dyDescent="0.3"/>
    <row r="9245" ht="14" hidden="1" x14ac:dyDescent="0.3"/>
    <row r="9246" ht="14" hidden="1" x14ac:dyDescent="0.3"/>
    <row r="9247" ht="14" hidden="1" x14ac:dyDescent="0.3"/>
    <row r="9248" ht="14" hidden="1" x14ac:dyDescent="0.3"/>
    <row r="9249" ht="14" hidden="1" x14ac:dyDescent="0.3"/>
    <row r="9250" ht="14" hidden="1" x14ac:dyDescent="0.3"/>
    <row r="9251" ht="14" hidden="1" x14ac:dyDescent="0.3"/>
    <row r="9252" ht="14" hidden="1" x14ac:dyDescent="0.3"/>
    <row r="9253" ht="14" hidden="1" x14ac:dyDescent="0.3"/>
    <row r="9254" ht="14" hidden="1" x14ac:dyDescent="0.3"/>
    <row r="9255" ht="14" hidden="1" x14ac:dyDescent="0.3"/>
    <row r="9256" ht="14" hidden="1" x14ac:dyDescent="0.3"/>
    <row r="9257" ht="14" hidden="1" x14ac:dyDescent="0.3"/>
    <row r="9258" ht="14" hidden="1" x14ac:dyDescent="0.3"/>
    <row r="9259" ht="14" hidden="1" x14ac:dyDescent="0.3"/>
    <row r="9260" ht="14" hidden="1" x14ac:dyDescent="0.3"/>
    <row r="9261" ht="14" hidden="1" x14ac:dyDescent="0.3"/>
    <row r="9262" ht="14" hidden="1" x14ac:dyDescent="0.3"/>
    <row r="9263" ht="14" hidden="1" x14ac:dyDescent="0.3"/>
    <row r="9264" ht="14" hidden="1" x14ac:dyDescent="0.3"/>
    <row r="9265" ht="14" hidden="1" x14ac:dyDescent="0.3"/>
    <row r="9266" ht="14" hidden="1" x14ac:dyDescent="0.3"/>
    <row r="9267" ht="14" hidden="1" x14ac:dyDescent="0.3"/>
    <row r="9268" ht="14" hidden="1" x14ac:dyDescent="0.3"/>
    <row r="9269" ht="14" hidden="1" x14ac:dyDescent="0.3"/>
    <row r="9270" ht="14" hidden="1" x14ac:dyDescent="0.3"/>
    <row r="9271" ht="14" hidden="1" x14ac:dyDescent="0.3"/>
    <row r="9272" ht="14" hidden="1" x14ac:dyDescent="0.3"/>
    <row r="9273" ht="14" hidden="1" x14ac:dyDescent="0.3"/>
    <row r="9274" ht="14" hidden="1" x14ac:dyDescent="0.3"/>
    <row r="9275" ht="14" hidden="1" x14ac:dyDescent="0.3"/>
    <row r="9276" ht="14" hidden="1" x14ac:dyDescent="0.3"/>
    <row r="9277" ht="14" hidden="1" x14ac:dyDescent="0.3"/>
    <row r="9278" ht="14" hidden="1" x14ac:dyDescent="0.3"/>
    <row r="9279" ht="14" hidden="1" x14ac:dyDescent="0.3"/>
    <row r="9280" ht="14" hidden="1" x14ac:dyDescent="0.3"/>
    <row r="9281" ht="14" hidden="1" x14ac:dyDescent="0.3"/>
    <row r="9282" ht="14" hidden="1" x14ac:dyDescent="0.3"/>
    <row r="9283" ht="14" hidden="1" x14ac:dyDescent="0.3"/>
    <row r="9284" ht="14" hidden="1" x14ac:dyDescent="0.3"/>
    <row r="9285" ht="14" hidden="1" x14ac:dyDescent="0.3"/>
    <row r="9286" ht="14" hidden="1" x14ac:dyDescent="0.3"/>
    <row r="9287" ht="14" hidden="1" x14ac:dyDescent="0.3"/>
    <row r="9288" ht="14" hidden="1" x14ac:dyDescent="0.3"/>
    <row r="9289" ht="14" hidden="1" x14ac:dyDescent="0.3"/>
    <row r="9290" ht="14" hidden="1" x14ac:dyDescent="0.3"/>
    <row r="9291" ht="14" hidden="1" x14ac:dyDescent="0.3"/>
    <row r="9292" ht="14" hidden="1" x14ac:dyDescent="0.3"/>
    <row r="9293" ht="14" hidden="1" x14ac:dyDescent="0.3"/>
    <row r="9294" ht="14" hidden="1" x14ac:dyDescent="0.3"/>
    <row r="9295" ht="14" hidden="1" x14ac:dyDescent="0.3"/>
    <row r="9296" ht="14" hidden="1" x14ac:dyDescent="0.3"/>
    <row r="9297" ht="14" hidden="1" x14ac:dyDescent="0.3"/>
    <row r="9298" ht="14" hidden="1" x14ac:dyDescent="0.3"/>
    <row r="9299" ht="14" hidden="1" x14ac:dyDescent="0.3"/>
    <row r="9300" ht="14" hidden="1" x14ac:dyDescent="0.3"/>
    <row r="9301" ht="14" hidden="1" x14ac:dyDescent="0.3"/>
    <row r="9302" ht="14" hidden="1" x14ac:dyDescent="0.3"/>
    <row r="9303" ht="14" hidden="1" x14ac:dyDescent="0.3"/>
    <row r="9304" ht="14" hidden="1" x14ac:dyDescent="0.3"/>
    <row r="9305" ht="14" hidden="1" x14ac:dyDescent="0.3"/>
    <row r="9306" ht="14" hidden="1" x14ac:dyDescent="0.3"/>
    <row r="9307" ht="14" hidden="1" x14ac:dyDescent="0.3"/>
    <row r="9308" ht="14" hidden="1" x14ac:dyDescent="0.3"/>
    <row r="9309" ht="14" hidden="1" x14ac:dyDescent="0.3"/>
    <row r="9310" ht="14" hidden="1" x14ac:dyDescent="0.3"/>
    <row r="9311" ht="14" hidden="1" x14ac:dyDescent="0.3"/>
    <row r="9312" ht="14" hidden="1" x14ac:dyDescent="0.3"/>
    <row r="9313" ht="14" hidden="1" x14ac:dyDescent="0.3"/>
    <row r="9314" ht="14" hidden="1" x14ac:dyDescent="0.3"/>
    <row r="9315" ht="14" hidden="1" x14ac:dyDescent="0.3"/>
    <row r="9316" ht="14" hidden="1" x14ac:dyDescent="0.3"/>
    <row r="9317" ht="14" hidden="1" x14ac:dyDescent="0.3"/>
    <row r="9318" ht="14" hidden="1" x14ac:dyDescent="0.3"/>
    <row r="9319" ht="14" hidden="1" x14ac:dyDescent="0.3"/>
    <row r="9320" ht="14" hidden="1" x14ac:dyDescent="0.3"/>
    <row r="9321" ht="14" hidden="1" x14ac:dyDescent="0.3"/>
    <row r="9322" ht="14" hidden="1" x14ac:dyDescent="0.3"/>
    <row r="9323" ht="14" hidden="1" x14ac:dyDescent="0.3"/>
    <row r="9324" ht="14" hidden="1" x14ac:dyDescent="0.3"/>
    <row r="9325" ht="14" hidden="1" x14ac:dyDescent="0.3"/>
    <row r="9326" ht="14" hidden="1" x14ac:dyDescent="0.3"/>
    <row r="9327" ht="14" hidden="1" x14ac:dyDescent="0.3"/>
    <row r="9328" ht="14" hidden="1" x14ac:dyDescent="0.3"/>
    <row r="9329" ht="14" hidden="1" x14ac:dyDescent="0.3"/>
    <row r="9330" ht="14" hidden="1" x14ac:dyDescent="0.3"/>
    <row r="9331" ht="14" hidden="1" x14ac:dyDescent="0.3"/>
    <row r="9332" ht="14" hidden="1" x14ac:dyDescent="0.3"/>
    <row r="9333" ht="14" hidden="1" x14ac:dyDescent="0.3"/>
    <row r="9334" ht="14" hidden="1" x14ac:dyDescent="0.3"/>
    <row r="9335" ht="14" hidden="1" x14ac:dyDescent="0.3"/>
    <row r="9336" ht="14" hidden="1" x14ac:dyDescent="0.3"/>
    <row r="9337" ht="14" hidden="1" x14ac:dyDescent="0.3"/>
    <row r="9338" ht="14" hidden="1" x14ac:dyDescent="0.3"/>
    <row r="9339" ht="14" hidden="1" x14ac:dyDescent="0.3"/>
    <row r="9340" ht="14" hidden="1" x14ac:dyDescent="0.3"/>
    <row r="9341" ht="14" hidden="1" x14ac:dyDescent="0.3"/>
    <row r="9342" ht="14" hidden="1" x14ac:dyDescent="0.3"/>
    <row r="9343" ht="14" hidden="1" x14ac:dyDescent="0.3"/>
    <row r="9344" ht="14" hidden="1" x14ac:dyDescent="0.3"/>
    <row r="9345" ht="14" hidden="1" x14ac:dyDescent="0.3"/>
    <row r="9346" ht="14" hidden="1" x14ac:dyDescent="0.3"/>
    <row r="9347" ht="14" hidden="1" x14ac:dyDescent="0.3"/>
    <row r="9348" ht="14" hidden="1" x14ac:dyDescent="0.3"/>
    <row r="9349" ht="14" hidden="1" x14ac:dyDescent="0.3"/>
    <row r="9350" ht="14" hidden="1" x14ac:dyDescent="0.3"/>
    <row r="9351" ht="14" hidden="1" x14ac:dyDescent="0.3"/>
    <row r="9352" ht="14" hidden="1" x14ac:dyDescent="0.3"/>
    <row r="9353" ht="14" hidden="1" x14ac:dyDescent="0.3"/>
    <row r="9354" ht="14" hidden="1" x14ac:dyDescent="0.3"/>
    <row r="9355" ht="14" hidden="1" x14ac:dyDescent="0.3"/>
    <row r="9356" ht="14" hidden="1" x14ac:dyDescent="0.3"/>
    <row r="9357" ht="14" hidden="1" x14ac:dyDescent="0.3"/>
    <row r="9358" ht="14" hidden="1" x14ac:dyDescent="0.3"/>
    <row r="9359" ht="14" hidden="1" x14ac:dyDescent="0.3"/>
    <row r="9360" ht="14" hidden="1" x14ac:dyDescent="0.3"/>
    <row r="9361" ht="14" hidden="1" x14ac:dyDescent="0.3"/>
    <row r="9362" ht="14" hidden="1" x14ac:dyDescent="0.3"/>
    <row r="9363" ht="14" hidden="1" x14ac:dyDescent="0.3"/>
    <row r="9364" ht="14" hidden="1" x14ac:dyDescent="0.3"/>
    <row r="9365" ht="14" hidden="1" x14ac:dyDescent="0.3"/>
    <row r="9366" ht="14" hidden="1" x14ac:dyDescent="0.3"/>
    <row r="9367" ht="14" hidden="1" x14ac:dyDescent="0.3"/>
    <row r="9368" ht="14" hidden="1" x14ac:dyDescent="0.3"/>
    <row r="9369" ht="14" hidden="1" x14ac:dyDescent="0.3"/>
    <row r="9370" ht="14" hidden="1" x14ac:dyDescent="0.3"/>
    <row r="9371" ht="14" hidden="1" x14ac:dyDescent="0.3"/>
    <row r="9372" ht="14" hidden="1" x14ac:dyDescent="0.3"/>
    <row r="9373" ht="14" hidden="1" x14ac:dyDescent="0.3"/>
    <row r="9374" ht="14" hidden="1" x14ac:dyDescent="0.3"/>
    <row r="9375" ht="14" hidden="1" x14ac:dyDescent="0.3"/>
    <row r="9376" ht="14" hidden="1" x14ac:dyDescent="0.3"/>
    <row r="9377" ht="14" hidden="1" x14ac:dyDescent="0.3"/>
    <row r="9378" ht="14" hidden="1" x14ac:dyDescent="0.3"/>
    <row r="9379" ht="14" hidden="1" x14ac:dyDescent="0.3"/>
    <row r="9380" ht="14" hidden="1" x14ac:dyDescent="0.3"/>
    <row r="9381" ht="14" hidden="1" x14ac:dyDescent="0.3"/>
    <row r="9382" ht="14" hidden="1" x14ac:dyDescent="0.3"/>
    <row r="9383" ht="14" hidden="1" x14ac:dyDescent="0.3"/>
    <row r="9384" ht="14" hidden="1" x14ac:dyDescent="0.3"/>
    <row r="9385" ht="14" hidden="1" x14ac:dyDescent="0.3"/>
    <row r="9386" ht="14" hidden="1" x14ac:dyDescent="0.3"/>
    <row r="9387" ht="14" hidden="1" x14ac:dyDescent="0.3"/>
    <row r="9388" ht="14" hidden="1" x14ac:dyDescent="0.3"/>
    <row r="9389" ht="14" hidden="1" x14ac:dyDescent="0.3"/>
    <row r="9390" ht="14" hidden="1" x14ac:dyDescent="0.3"/>
    <row r="9391" ht="14" hidden="1" x14ac:dyDescent="0.3"/>
    <row r="9392" ht="14" hidden="1" x14ac:dyDescent="0.3"/>
    <row r="9393" ht="14" hidden="1" x14ac:dyDescent="0.3"/>
    <row r="9394" ht="14" hidden="1" x14ac:dyDescent="0.3"/>
    <row r="9395" ht="14" hidden="1" x14ac:dyDescent="0.3"/>
    <row r="9396" ht="14" hidden="1" x14ac:dyDescent="0.3"/>
    <row r="9397" ht="14" hidden="1" x14ac:dyDescent="0.3"/>
    <row r="9398" ht="14" hidden="1" x14ac:dyDescent="0.3"/>
    <row r="9399" ht="14" hidden="1" x14ac:dyDescent="0.3"/>
    <row r="9400" ht="14" hidden="1" x14ac:dyDescent="0.3"/>
    <row r="9401" ht="14" hidden="1" x14ac:dyDescent="0.3"/>
    <row r="9402" ht="14" hidden="1" x14ac:dyDescent="0.3"/>
    <row r="9403" ht="14" hidden="1" x14ac:dyDescent="0.3"/>
    <row r="9404" ht="14" hidden="1" x14ac:dyDescent="0.3"/>
    <row r="9405" ht="14" hidden="1" x14ac:dyDescent="0.3"/>
    <row r="9406" ht="14" hidden="1" x14ac:dyDescent="0.3"/>
    <row r="9407" ht="14" hidden="1" x14ac:dyDescent="0.3"/>
    <row r="9408" ht="14" hidden="1" x14ac:dyDescent="0.3"/>
    <row r="9409" ht="14" hidden="1" x14ac:dyDescent="0.3"/>
    <row r="9410" ht="14" hidden="1" x14ac:dyDescent="0.3"/>
    <row r="9411" ht="14" hidden="1" x14ac:dyDescent="0.3"/>
    <row r="9412" ht="14" hidden="1" x14ac:dyDescent="0.3"/>
    <row r="9413" ht="14" hidden="1" x14ac:dyDescent="0.3"/>
    <row r="9414" ht="14" hidden="1" x14ac:dyDescent="0.3"/>
    <row r="9415" ht="14" hidden="1" x14ac:dyDescent="0.3"/>
    <row r="9416" ht="14" hidden="1" x14ac:dyDescent="0.3"/>
    <row r="9417" ht="14" hidden="1" x14ac:dyDescent="0.3"/>
    <row r="9418" ht="14" hidden="1" x14ac:dyDescent="0.3"/>
    <row r="9419" ht="14" hidden="1" x14ac:dyDescent="0.3"/>
    <row r="9420" ht="14" hidden="1" x14ac:dyDescent="0.3"/>
    <row r="9421" ht="14" hidden="1" x14ac:dyDescent="0.3"/>
    <row r="9422" ht="14" hidden="1" x14ac:dyDescent="0.3"/>
    <row r="9423" ht="14" hidden="1" x14ac:dyDescent="0.3"/>
    <row r="9424" ht="14" hidden="1" x14ac:dyDescent="0.3"/>
    <row r="9425" ht="14" hidden="1" x14ac:dyDescent="0.3"/>
    <row r="9426" ht="14" hidden="1" x14ac:dyDescent="0.3"/>
    <row r="9427" ht="14" hidden="1" x14ac:dyDescent="0.3"/>
    <row r="9428" ht="14" hidden="1" x14ac:dyDescent="0.3"/>
    <row r="9429" ht="14" hidden="1" x14ac:dyDescent="0.3"/>
    <row r="9430" ht="14" hidden="1" x14ac:dyDescent="0.3"/>
    <row r="9431" ht="14" hidden="1" x14ac:dyDescent="0.3"/>
    <row r="9432" ht="14" hidden="1" x14ac:dyDescent="0.3"/>
    <row r="9433" ht="14" hidden="1" x14ac:dyDescent="0.3"/>
    <row r="9434" ht="14" hidden="1" x14ac:dyDescent="0.3"/>
    <row r="9435" ht="14" hidden="1" x14ac:dyDescent="0.3"/>
    <row r="9436" ht="14" hidden="1" x14ac:dyDescent="0.3"/>
    <row r="9437" ht="14" hidden="1" x14ac:dyDescent="0.3"/>
    <row r="9438" ht="14" hidden="1" x14ac:dyDescent="0.3"/>
    <row r="9439" ht="14" hidden="1" x14ac:dyDescent="0.3"/>
    <row r="9440" ht="14" hidden="1" x14ac:dyDescent="0.3"/>
    <row r="9441" ht="14" hidden="1" x14ac:dyDescent="0.3"/>
    <row r="9442" ht="14" hidden="1" x14ac:dyDescent="0.3"/>
    <row r="9443" ht="14" hidden="1" x14ac:dyDescent="0.3"/>
    <row r="9444" ht="14" hidden="1" x14ac:dyDescent="0.3"/>
    <row r="9445" ht="14" hidden="1" x14ac:dyDescent="0.3"/>
    <row r="9446" ht="14" hidden="1" x14ac:dyDescent="0.3"/>
    <row r="9447" ht="14" hidden="1" x14ac:dyDescent="0.3"/>
    <row r="9448" ht="14" hidden="1" x14ac:dyDescent="0.3"/>
    <row r="9449" ht="14" hidden="1" x14ac:dyDescent="0.3"/>
    <row r="9450" ht="14" hidden="1" x14ac:dyDescent="0.3"/>
    <row r="9451" ht="14" hidden="1" x14ac:dyDescent="0.3"/>
    <row r="9452" ht="14" hidden="1" x14ac:dyDescent="0.3"/>
    <row r="9453" ht="14" hidden="1" x14ac:dyDescent="0.3"/>
    <row r="9454" ht="14" hidden="1" x14ac:dyDescent="0.3"/>
    <row r="9455" ht="14" hidden="1" x14ac:dyDescent="0.3"/>
    <row r="9456" ht="14" hidden="1" x14ac:dyDescent="0.3"/>
    <row r="9457" ht="14" hidden="1" x14ac:dyDescent="0.3"/>
    <row r="9458" ht="14" hidden="1" x14ac:dyDescent="0.3"/>
    <row r="9459" ht="14" hidden="1" x14ac:dyDescent="0.3"/>
    <row r="9460" ht="14" hidden="1" x14ac:dyDescent="0.3"/>
    <row r="9461" ht="14" hidden="1" x14ac:dyDescent="0.3"/>
    <row r="9462" ht="14" hidden="1" x14ac:dyDescent="0.3"/>
    <row r="9463" ht="14" hidden="1" x14ac:dyDescent="0.3"/>
    <row r="9464" ht="14" hidden="1" x14ac:dyDescent="0.3"/>
    <row r="9465" ht="14" hidden="1" x14ac:dyDescent="0.3"/>
    <row r="9466" ht="14" hidden="1" x14ac:dyDescent="0.3"/>
    <row r="9467" ht="14" hidden="1" x14ac:dyDescent="0.3"/>
    <row r="9468" ht="14" hidden="1" x14ac:dyDescent="0.3"/>
    <row r="9469" ht="14" hidden="1" x14ac:dyDescent="0.3"/>
    <row r="9470" ht="14" hidden="1" x14ac:dyDescent="0.3"/>
    <row r="9471" ht="14" hidden="1" x14ac:dyDescent="0.3"/>
    <row r="9472" ht="14" hidden="1" x14ac:dyDescent="0.3"/>
    <row r="9473" ht="14" hidden="1" x14ac:dyDescent="0.3"/>
    <row r="9474" ht="14" hidden="1" x14ac:dyDescent="0.3"/>
    <row r="9475" ht="14" hidden="1" x14ac:dyDescent="0.3"/>
    <row r="9476" ht="14" hidden="1" x14ac:dyDescent="0.3"/>
    <row r="9477" ht="14" hidden="1" x14ac:dyDescent="0.3"/>
    <row r="9478" ht="14" hidden="1" x14ac:dyDescent="0.3"/>
    <row r="9479" ht="14" hidden="1" x14ac:dyDescent="0.3"/>
    <row r="9480" ht="14" hidden="1" x14ac:dyDescent="0.3"/>
    <row r="9481" ht="14" hidden="1" x14ac:dyDescent="0.3"/>
    <row r="9482" ht="14" hidden="1" x14ac:dyDescent="0.3"/>
    <row r="9483" ht="14" hidden="1" x14ac:dyDescent="0.3"/>
    <row r="9484" ht="14" hidden="1" x14ac:dyDescent="0.3"/>
    <row r="9485" ht="14" hidden="1" x14ac:dyDescent="0.3"/>
    <row r="9486" ht="14" hidden="1" x14ac:dyDescent="0.3"/>
    <row r="9487" ht="14" hidden="1" x14ac:dyDescent="0.3"/>
    <row r="9488" ht="14" hidden="1" x14ac:dyDescent="0.3"/>
    <row r="9489" ht="14" hidden="1" x14ac:dyDescent="0.3"/>
    <row r="9490" ht="14" hidden="1" x14ac:dyDescent="0.3"/>
    <row r="9491" ht="14" hidden="1" x14ac:dyDescent="0.3"/>
    <row r="9492" ht="14" hidden="1" x14ac:dyDescent="0.3"/>
    <row r="9493" ht="14" hidden="1" x14ac:dyDescent="0.3"/>
    <row r="9494" ht="14" hidden="1" x14ac:dyDescent="0.3"/>
    <row r="9495" ht="14" hidden="1" x14ac:dyDescent="0.3"/>
    <row r="9496" ht="14" hidden="1" x14ac:dyDescent="0.3"/>
    <row r="9497" ht="14" hidden="1" x14ac:dyDescent="0.3"/>
    <row r="9498" ht="14" hidden="1" x14ac:dyDescent="0.3"/>
    <row r="9499" ht="14" hidden="1" x14ac:dyDescent="0.3"/>
    <row r="9500" ht="14" hidden="1" x14ac:dyDescent="0.3"/>
    <row r="9501" ht="14" hidden="1" x14ac:dyDescent="0.3"/>
    <row r="9502" ht="14" hidden="1" x14ac:dyDescent="0.3"/>
    <row r="9503" ht="14" hidden="1" x14ac:dyDescent="0.3"/>
    <row r="9504" ht="14" hidden="1" x14ac:dyDescent="0.3"/>
    <row r="9505" ht="14" hidden="1" x14ac:dyDescent="0.3"/>
    <row r="9506" ht="14" hidden="1" x14ac:dyDescent="0.3"/>
    <row r="9507" ht="14" hidden="1" x14ac:dyDescent="0.3"/>
    <row r="9508" ht="14" hidden="1" x14ac:dyDescent="0.3"/>
    <row r="9509" ht="14" hidden="1" x14ac:dyDescent="0.3"/>
    <row r="9510" ht="14" hidden="1" x14ac:dyDescent="0.3"/>
    <row r="9511" ht="14" hidden="1" x14ac:dyDescent="0.3"/>
    <row r="9512" ht="14" hidden="1" x14ac:dyDescent="0.3"/>
    <row r="9513" ht="14" hidden="1" x14ac:dyDescent="0.3"/>
    <row r="9514" ht="14" hidden="1" x14ac:dyDescent="0.3"/>
    <row r="9515" ht="14" hidden="1" x14ac:dyDescent="0.3"/>
    <row r="9516" ht="14" hidden="1" x14ac:dyDescent="0.3"/>
    <row r="9517" ht="14" hidden="1" x14ac:dyDescent="0.3"/>
    <row r="9518" ht="14" hidden="1" x14ac:dyDescent="0.3"/>
    <row r="9519" ht="14" hidden="1" x14ac:dyDescent="0.3"/>
    <row r="9520" ht="14" hidden="1" x14ac:dyDescent="0.3"/>
    <row r="9521" ht="14" hidden="1" x14ac:dyDescent="0.3"/>
    <row r="9522" ht="14" hidden="1" x14ac:dyDescent="0.3"/>
    <row r="9523" ht="14" hidden="1" x14ac:dyDescent="0.3"/>
    <row r="9524" ht="14" hidden="1" x14ac:dyDescent="0.3"/>
    <row r="9525" ht="14" hidden="1" x14ac:dyDescent="0.3"/>
    <row r="9526" ht="14" hidden="1" x14ac:dyDescent="0.3"/>
    <row r="9527" ht="14" hidden="1" x14ac:dyDescent="0.3"/>
    <row r="9528" ht="14" hidden="1" x14ac:dyDescent="0.3"/>
    <row r="9529" ht="14" hidden="1" x14ac:dyDescent="0.3"/>
    <row r="9530" ht="14" hidden="1" x14ac:dyDescent="0.3"/>
    <row r="9531" ht="14" hidden="1" x14ac:dyDescent="0.3"/>
    <row r="9532" ht="14" hidden="1" x14ac:dyDescent="0.3"/>
    <row r="9533" ht="14" hidden="1" x14ac:dyDescent="0.3"/>
    <row r="9534" ht="14" hidden="1" x14ac:dyDescent="0.3"/>
    <row r="9535" ht="14" hidden="1" x14ac:dyDescent="0.3"/>
    <row r="9536" ht="14" hidden="1" x14ac:dyDescent="0.3"/>
    <row r="9537" ht="14" hidden="1" x14ac:dyDescent="0.3"/>
    <row r="9538" ht="14" hidden="1" x14ac:dyDescent="0.3"/>
    <row r="9539" ht="14" hidden="1" x14ac:dyDescent="0.3"/>
    <row r="9540" ht="14" hidden="1" x14ac:dyDescent="0.3"/>
    <row r="9541" ht="14" hidden="1" x14ac:dyDescent="0.3"/>
    <row r="9542" ht="14" hidden="1" x14ac:dyDescent="0.3"/>
    <row r="9543" ht="14" hidden="1" x14ac:dyDescent="0.3"/>
    <row r="9544" ht="14" hidden="1" x14ac:dyDescent="0.3"/>
    <row r="9545" ht="14" hidden="1" x14ac:dyDescent="0.3"/>
    <row r="9546" ht="14" hidden="1" x14ac:dyDescent="0.3"/>
    <row r="9547" ht="14" hidden="1" x14ac:dyDescent="0.3"/>
    <row r="9548" ht="14" hidden="1" x14ac:dyDescent="0.3"/>
    <row r="9549" ht="14" hidden="1" x14ac:dyDescent="0.3"/>
    <row r="9550" ht="14" hidden="1" x14ac:dyDescent="0.3"/>
    <row r="9551" ht="14" hidden="1" x14ac:dyDescent="0.3"/>
    <row r="9552" ht="14" hidden="1" x14ac:dyDescent="0.3"/>
    <row r="9553" ht="14" hidden="1" x14ac:dyDescent="0.3"/>
    <row r="9554" ht="14" hidden="1" x14ac:dyDescent="0.3"/>
    <row r="9555" ht="14" hidden="1" x14ac:dyDescent="0.3"/>
    <row r="9556" ht="14" hidden="1" x14ac:dyDescent="0.3"/>
    <row r="9557" ht="14" hidden="1" x14ac:dyDescent="0.3"/>
    <row r="9558" ht="14" hidden="1" x14ac:dyDescent="0.3"/>
    <row r="9559" ht="14" hidden="1" x14ac:dyDescent="0.3"/>
    <row r="9560" ht="14" hidden="1" x14ac:dyDescent="0.3"/>
    <row r="9561" ht="14" hidden="1" x14ac:dyDescent="0.3"/>
    <row r="9562" ht="14" hidden="1" x14ac:dyDescent="0.3"/>
    <row r="9563" ht="14" hidden="1" x14ac:dyDescent="0.3"/>
    <row r="9564" ht="14" hidden="1" x14ac:dyDescent="0.3"/>
    <row r="9565" ht="14" hidden="1" x14ac:dyDescent="0.3"/>
    <row r="9566" ht="14" hidden="1" x14ac:dyDescent="0.3"/>
    <row r="9567" ht="14" hidden="1" x14ac:dyDescent="0.3"/>
    <row r="9568" ht="14" hidden="1" x14ac:dyDescent="0.3"/>
    <row r="9569" ht="14" hidden="1" x14ac:dyDescent="0.3"/>
    <row r="9570" ht="14" hidden="1" x14ac:dyDescent="0.3"/>
    <row r="9571" ht="14" hidden="1" x14ac:dyDescent="0.3"/>
    <row r="9572" ht="14" hidden="1" x14ac:dyDescent="0.3"/>
    <row r="9573" ht="14" hidden="1" x14ac:dyDescent="0.3"/>
    <row r="9574" ht="14" hidden="1" x14ac:dyDescent="0.3"/>
    <row r="9575" ht="14" hidden="1" x14ac:dyDescent="0.3"/>
    <row r="9576" ht="14" hidden="1" x14ac:dyDescent="0.3"/>
    <row r="9577" ht="14" hidden="1" x14ac:dyDescent="0.3"/>
    <row r="9578" ht="14" hidden="1" x14ac:dyDescent="0.3"/>
    <row r="9579" ht="14" hidden="1" x14ac:dyDescent="0.3"/>
    <row r="9580" ht="14" hidden="1" x14ac:dyDescent="0.3"/>
    <row r="9581" ht="14" hidden="1" x14ac:dyDescent="0.3"/>
    <row r="9582" ht="14" hidden="1" x14ac:dyDescent="0.3"/>
    <row r="9583" ht="14" hidden="1" x14ac:dyDescent="0.3"/>
    <row r="9584" ht="14" hidden="1" x14ac:dyDescent="0.3"/>
    <row r="9585" ht="14" hidden="1" x14ac:dyDescent="0.3"/>
    <row r="9586" ht="14" hidden="1" x14ac:dyDescent="0.3"/>
    <row r="9587" ht="14" hidden="1" x14ac:dyDescent="0.3"/>
    <row r="9588" ht="14" hidden="1" x14ac:dyDescent="0.3"/>
    <row r="9589" ht="14" hidden="1" x14ac:dyDescent="0.3"/>
    <row r="9590" ht="14" hidden="1" x14ac:dyDescent="0.3"/>
    <row r="9591" ht="14" hidden="1" x14ac:dyDescent="0.3"/>
    <row r="9592" ht="14" hidden="1" x14ac:dyDescent="0.3"/>
    <row r="9593" ht="14" hidden="1" x14ac:dyDescent="0.3"/>
    <row r="9594" ht="14" hidden="1" x14ac:dyDescent="0.3"/>
    <row r="9595" ht="14" hidden="1" x14ac:dyDescent="0.3"/>
    <row r="9596" ht="14" hidden="1" x14ac:dyDescent="0.3"/>
    <row r="9597" ht="14" hidden="1" x14ac:dyDescent="0.3"/>
    <row r="9598" ht="14" hidden="1" x14ac:dyDescent="0.3"/>
    <row r="9599" ht="14" hidden="1" x14ac:dyDescent="0.3"/>
    <row r="9600" ht="14" hidden="1" x14ac:dyDescent="0.3"/>
    <row r="9601" ht="14" hidden="1" x14ac:dyDescent="0.3"/>
    <row r="9602" ht="14" hidden="1" x14ac:dyDescent="0.3"/>
    <row r="9603" ht="14" hidden="1" x14ac:dyDescent="0.3"/>
    <row r="9604" ht="14" hidden="1" x14ac:dyDescent="0.3"/>
    <row r="9605" ht="14" hidden="1" x14ac:dyDescent="0.3"/>
    <row r="9606" ht="14" hidden="1" x14ac:dyDescent="0.3"/>
    <row r="9607" ht="14" hidden="1" x14ac:dyDescent="0.3"/>
    <row r="9608" ht="14" hidden="1" x14ac:dyDescent="0.3"/>
    <row r="9609" ht="14" hidden="1" x14ac:dyDescent="0.3"/>
    <row r="9610" ht="14" hidden="1" x14ac:dyDescent="0.3"/>
    <row r="9611" ht="14" hidden="1" x14ac:dyDescent="0.3"/>
    <row r="9612" ht="14" hidden="1" x14ac:dyDescent="0.3"/>
    <row r="9613" ht="14" hidden="1" x14ac:dyDescent="0.3"/>
    <row r="9614" ht="14" hidden="1" x14ac:dyDescent="0.3"/>
    <row r="9615" ht="14" hidden="1" x14ac:dyDescent="0.3"/>
    <row r="9616" ht="14" hidden="1" x14ac:dyDescent="0.3"/>
    <row r="9617" ht="14" hidden="1" x14ac:dyDescent="0.3"/>
    <row r="9618" ht="14" hidden="1" x14ac:dyDescent="0.3"/>
    <row r="9619" ht="14" hidden="1" x14ac:dyDescent="0.3"/>
    <row r="9620" ht="14" hidden="1" x14ac:dyDescent="0.3"/>
    <row r="9621" ht="14" hidden="1" x14ac:dyDescent="0.3"/>
    <row r="9622" ht="14" hidden="1" x14ac:dyDescent="0.3"/>
    <row r="9623" ht="14" hidden="1" x14ac:dyDescent="0.3"/>
    <row r="9624" ht="14" hidden="1" x14ac:dyDescent="0.3"/>
    <row r="9625" ht="14" hidden="1" x14ac:dyDescent="0.3"/>
    <row r="9626" ht="14" hidden="1" x14ac:dyDescent="0.3"/>
    <row r="9627" ht="14" hidden="1" x14ac:dyDescent="0.3"/>
    <row r="9628" ht="14" hidden="1" x14ac:dyDescent="0.3"/>
    <row r="9629" ht="14" hidden="1" x14ac:dyDescent="0.3"/>
    <row r="9630" ht="14" hidden="1" x14ac:dyDescent="0.3"/>
    <row r="9631" ht="14" hidden="1" x14ac:dyDescent="0.3"/>
    <row r="9632" ht="14" hidden="1" x14ac:dyDescent="0.3"/>
    <row r="9633" ht="14" hidden="1" x14ac:dyDescent="0.3"/>
    <row r="9634" ht="14" hidden="1" x14ac:dyDescent="0.3"/>
    <row r="9635" ht="14" hidden="1" x14ac:dyDescent="0.3"/>
    <row r="9636" ht="14" hidden="1" x14ac:dyDescent="0.3"/>
    <row r="9637" ht="14" hidden="1" x14ac:dyDescent="0.3"/>
    <row r="9638" ht="14" hidden="1" x14ac:dyDescent="0.3"/>
    <row r="9639" ht="14" hidden="1" x14ac:dyDescent="0.3"/>
    <row r="9640" ht="14" hidden="1" x14ac:dyDescent="0.3"/>
    <row r="9641" ht="14" hidden="1" x14ac:dyDescent="0.3"/>
    <row r="9642" ht="14" hidden="1" x14ac:dyDescent="0.3"/>
    <row r="9643" ht="14" hidden="1" x14ac:dyDescent="0.3"/>
    <row r="9644" ht="14" hidden="1" x14ac:dyDescent="0.3"/>
    <row r="9645" ht="14" hidden="1" x14ac:dyDescent="0.3"/>
    <row r="9646" ht="14" hidden="1" x14ac:dyDescent="0.3"/>
    <row r="9647" ht="14" hidden="1" x14ac:dyDescent="0.3"/>
    <row r="9648" ht="14" hidden="1" x14ac:dyDescent="0.3"/>
    <row r="9649" ht="14" hidden="1" x14ac:dyDescent="0.3"/>
    <row r="9650" ht="14" hidden="1" x14ac:dyDescent="0.3"/>
    <row r="9651" ht="14" hidden="1" x14ac:dyDescent="0.3"/>
    <row r="9652" ht="14" hidden="1" x14ac:dyDescent="0.3"/>
    <row r="9653" ht="14" hidden="1" x14ac:dyDescent="0.3"/>
    <row r="9654" ht="14" hidden="1" x14ac:dyDescent="0.3"/>
    <row r="9655" ht="14" hidden="1" x14ac:dyDescent="0.3"/>
    <row r="9656" ht="14" hidden="1" x14ac:dyDescent="0.3"/>
    <row r="9657" ht="14" hidden="1" x14ac:dyDescent="0.3"/>
    <row r="9658" ht="14" hidden="1" x14ac:dyDescent="0.3"/>
    <row r="9659" ht="14" hidden="1" x14ac:dyDescent="0.3"/>
    <row r="9660" ht="14" hidden="1" x14ac:dyDescent="0.3"/>
    <row r="9661" ht="14" hidden="1" x14ac:dyDescent="0.3"/>
    <row r="9662" ht="14" hidden="1" x14ac:dyDescent="0.3"/>
    <row r="9663" ht="14" hidden="1" x14ac:dyDescent="0.3"/>
    <row r="9664" ht="14" hidden="1" x14ac:dyDescent="0.3"/>
    <row r="9665" ht="14" hidden="1" x14ac:dyDescent="0.3"/>
    <row r="9666" ht="14" hidden="1" x14ac:dyDescent="0.3"/>
    <row r="9667" ht="14" hidden="1" x14ac:dyDescent="0.3"/>
    <row r="9668" ht="14" hidden="1" x14ac:dyDescent="0.3"/>
    <row r="9669" ht="14" hidden="1" x14ac:dyDescent="0.3"/>
    <row r="9670" ht="14" hidden="1" x14ac:dyDescent="0.3"/>
    <row r="9671" ht="14" hidden="1" x14ac:dyDescent="0.3"/>
    <row r="9672" ht="14" hidden="1" x14ac:dyDescent="0.3"/>
    <row r="9673" ht="14" hidden="1" x14ac:dyDescent="0.3"/>
    <row r="9674" ht="14" hidden="1" x14ac:dyDescent="0.3"/>
    <row r="9675" ht="14" hidden="1" x14ac:dyDescent="0.3"/>
    <row r="9676" ht="14" hidden="1" x14ac:dyDescent="0.3"/>
    <row r="9677" ht="14" hidden="1" x14ac:dyDescent="0.3"/>
    <row r="9678" ht="14" hidden="1" x14ac:dyDescent="0.3"/>
    <row r="9679" ht="14" hidden="1" x14ac:dyDescent="0.3"/>
    <row r="9680" ht="14" hidden="1" x14ac:dyDescent="0.3"/>
    <row r="9681" ht="14" hidden="1" x14ac:dyDescent="0.3"/>
    <row r="9682" ht="14" hidden="1" x14ac:dyDescent="0.3"/>
    <row r="9683" ht="14" hidden="1" x14ac:dyDescent="0.3"/>
    <row r="9684" ht="14" hidden="1" x14ac:dyDescent="0.3"/>
    <row r="9685" ht="14" hidden="1" x14ac:dyDescent="0.3"/>
    <row r="9686" ht="14" hidden="1" x14ac:dyDescent="0.3"/>
    <row r="9687" ht="14" hidden="1" x14ac:dyDescent="0.3"/>
    <row r="9688" ht="14" hidden="1" x14ac:dyDescent="0.3"/>
    <row r="9689" ht="14" hidden="1" x14ac:dyDescent="0.3"/>
    <row r="9690" ht="14" hidden="1" x14ac:dyDescent="0.3"/>
    <row r="9691" ht="14" hidden="1" x14ac:dyDescent="0.3"/>
    <row r="9692" ht="14" hidden="1" x14ac:dyDescent="0.3"/>
    <row r="9693" ht="14" hidden="1" x14ac:dyDescent="0.3"/>
    <row r="9694" ht="14" hidden="1" x14ac:dyDescent="0.3"/>
    <row r="9695" ht="14" hidden="1" x14ac:dyDescent="0.3"/>
    <row r="9696" ht="14" hidden="1" x14ac:dyDescent="0.3"/>
    <row r="9697" ht="14" hidden="1" x14ac:dyDescent="0.3"/>
    <row r="9698" ht="14" hidden="1" x14ac:dyDescent="0.3"/>
    <row r="9699" ht="14" hidden="1" x14ac:dyDescent="0.3"/>
    <row r="9700" ht="14" hidden="1" x14ac:dyDescent="0.3"/>
    <row r="9701" ht="14" hidden="1" x14ac:dyDescent="0.3"/>
    <row r="9702" ht="14" hidden="1" x14ac:dyDescent="0.3"/>
    <row r="9703" ht="14" hidden="1" x14ac:dyDescent="0.3"/>
    <row r="9704" ht="14" hidden="1" x14ac:dyDescent="0.3"/>
    <row r="9705" ht="14" hidden="1" x14ac:dyDescent="0.3"/>
    <row r="9706" ht="14" hidden="1" x14ac:dyDescent="0.3"/>
    <row r="9707" ht="14" hidden="1" x14ac:dyDescent="0.3"/>
    <row r="9708" ht="14" hidden="1" x14ac:dyDescent="0.3"/>
    <row r="9709" ht="14" hidden="1" x14ac:dyDescent="0.3"/>
    <row r="9710" ht="14" hidden="1" x14ac:dyDescent="0.3"/>
    <row r="9711" ht="14" hidden="1" x14ac:dyDescent="0.3"/>
    <row r="9712" ht="14" hidden="1" x14ac:dyDescent="0.3"/>
    <row r="9713" ht="14" hidden="1" x14ac:dyDescent="0.3"/>
    <row r="9714" ht="14" hidden="1" x14ac:dyDescent="0.3"/>
    <row r="9715" ht="14" hidden="1" x14ac:dyDescent="0.3"/>
    <row r="9716" ht="14" hidden="1" x14ac:dyDescent="0.3"/>
    <row r="9717" ht="14" hidden="1" x14ac:dyDescent="0.3"/>
    <row r="9718" ht="14" hidden="1" x14ac:dyDescent="0.3"/>
    <row r="9719" ht="14" hidden="1" x14ac:dyDescent="0.3"/>
    <row r="9720" ht="14" hidden="1" x14ac:dyDescent="0.3"/>
    <row r="9721" ht="14" hidden="1" x14ac:dyDescent="0.3"/>
    <row r="9722" ht="14" hidden="1" x14ac:dyDescent="0.3"/>
    <row r="9723" ht="14" hidden="1" x14ac:dyDescent="0.3"/>
    <row r="9724" ht="14" hidden="1" x14ac:dyDescent="0.3"/>
    <row r="9725" ht="14" hidden="1" x14ac:dyDescent="0.3"/>
    <row r="9726" ht="14" hidden="1" x14ac:dyDescent="0.3"/>
    <row r="9727" ht="14" hidden="1" x14ac:dyDescent="0.3"/>
    <row r="9728" ht="14" hidden="1" x14ac:dyDescent="0.3"/>
    <row r="9729" ht="14" hidden="1" x14ac:dyDescent="0.3"/>
    <row r="9730" ht="14" hidden="1" x14ac:dyDescent="0.3"/>
    <row r="9731" ht="14" hidden="1" x14ac:dyDescent="0.3"/>
    <row r="9732" ht="14" hidden="1" x14ac:dyDescent="0.3"/>
    <row r="9733" ht="14" hidden="1" x14ac:dyDescent="0.3"/>
    <row r="9734" ht="14" hidden="1" x14ac:dyDescent="0.3"/>
    <row r="9735" ht="14" hidden="1" x14ac:dyDescent="0.3"/>
    <row r="9736" ht="14" hidden="1" x14ac:dyDescent="0.3"/>
    <row r="9737" ht="14" hidden="1" x14ac:dyDescent="0.3"/>
    <row r="9738" ht="14" hidden="1" x14ac:dyDescent="0.3"/>
    <row r="9739" ht="14" hidden="1" x14ac:dyDescent="0.3"/>
    <row r="9740" ht="14" hidden="1" x14ac:dyDescent="0.3"/>
    <row r="9741" ht="14" hidden="1" x14ac:dyDescent="0.3"/>
    <row r="9742" ht="14" hidden="1" x14ac:dyDescent="0.3"/>
    <row r="9743" ht="14" hidden="1" x14ac:dyDescent="0.3"/>
    <row r="9744" ht="14" hidden="1" x14ac:dyDescent="0.3"/>
    <row r="9745" ht="14" hidden="1" x14ac:dyDescent="0.3"/>
    <row r="9746" ht="14" hidden="1" x14ac:dyDescent="0.3"/>
    <row r="9747" ht="14" hidden="1" x14ac:dyDescent="0.3"/>
    <row r="9748" ht="14" hidden="1" x14ac:dyDescent="0.3"/>
    <row r="9749" ht="14" hidden="1" x14ac:dyDescent="0.3"/>
    <row r="9750" ht="14" hidden="1" x14ac:dyDescent="0.3"/>
    <row r="9751" ht="14" hidden="1" x14ac:dyDescent="0.3"/>
    <row r="9752" ht="14" hidden="1" x14ac:dyDescent="0.3"/>
    <row r="9753" ht="14" hidden="1" x14ac:dyDescent="0.3"/>
    <row r="9754" ht="14" hidden="1" x14ac:dyDescent="0.3"/>
    <row r="9755" ht="14" hidden="1" x14ac:dyDescent="0.3"/>
    <row r="9756" ht="14" hidden="1" x14ac:dyDescent="0.3"/>
    <row r="9757" ht="14" hidden="1" x14ac:dyDescent="0.3"/>
    <row r="9758" ht="14" hidden="1" x14ac:dyDescent="0.3"/>
    <row r="9759" ht="14" hidden="1" x14ac:dyDescent="0.3"/>
    <row r="9760" ht="14" hidden="1" x14ac:dyDescent="0.3"/>
    <row r="9761" ht="14" hidden="1" x14ac:dyDescent="0.3"/>
    <row r="9762" ht="14" hidden="1" x14ac:dyDescent="0.3"/>
    <row r="9763" ht="14" hidden="1" x14ac:dyDescent="0.3"/>
    <row r="9764" ht="14" hidden="1" x14ac:dyDescent="0.3"/>
    <row r="9765" ht="14" hidden="1" x14ac:dyDescent="0.3"/>
    <row r="9766" ht="14" hidden="1" x14ac:dyDescent="0.3"/>
    <row r="9767" ht="14" hidden="1" x14ac:dyDescent="0.3"/>
    <row r="9768" ht="14" hidden="1" x14ac:dyDescent="0.3"/>
    <row r="9769" ht="14" hidden="1" x14ac:dyDescent="0.3"/>
    <row r="9770" ht="14" hidden="1" x14ac:dyDescent="0.3"/>
    <row r="9771" ht="14" hidden="1" x14ac:dyDescent="0.3"/>
    <row r="9772" ht="14" hidden="1" x14ac:dyDescent="0.3"/>
    <row r="9773" ht="14" hidden="1" x14ac:dyDescent="0.3"/>
    <row r="9774" ht="14" hidden="1" x14ac:dyDescent="0.3"/>
    <row r="9775" ht="14" hidden="1" x14ac:dyDescent="0.3"/>
    <row r="9776" ht="14" hidden="1" x14ac:dyDescent="0.3"/>
    <row r="9777" ht="14" hidden="1" x14ac:dyDescent="0.3"/>
    <row r="9778" ht="14" hidden="1" x14ac:dyDescent="0.3"/>
    <row r="9779" ht="14" hidden="1" x14ac:dyDescent="0.3"/>
    <row r="9780" ht="14" hidden="1" x14ac:dyDescent="0.3"/>
    <row r="9781" ht="14" hidden="1" x14ac:dyDescent="0.3"/>
    <row r="9782" ht="14" hidden="1" x14ac:dyDescent="0.3"/>
    <row r="9783" ht="14" hidden="1" x14ac:dyDescent="0.3"/>
    <row r="9784" ht="14" hidden="1" x14ac:dyDescent="0.3"/>
    <row r="9785" ht="14" hidden="1" x14ac:dyDescent="0.3"/>
    <row r="9786" ht="14" hidden="1" x14ac:dyDescent="0.3"/>
    <row r="9787" ht="14" hidden="1" x14ac:dyDescent="0.3"/>
    <row r="9788" ht="14" hidden="1" x14ac:dyDescent="0.3"/>
    <row r="9789" ht="14" hidden="1" x14ac:dyDescent="0.3"/>
    <row r="9790" ht="14" hidden="1" x14ac:dyDescent="0.3"/>
    <row r="9791" ht="14" hidden="1" x14ac:dyDescent="0.3"/>
    <row r="9792" ht="14" hidden="1" x14ac:dyDescent="0.3"/>
    <row r="9793" ht="14" hidden="1" x14ac:dyDescent="0.3"/>
    <row r="9794" ht="14" hidden="1" x14ac:dyDescent="0.3"/>
    <row r="9795" ht="14" hidden="1" x14ac:dyDescent="0.3"/>
    <row r="9796" ht="14" hidden="1" x14ac:dyDescent="0.3"/>
    <row r="9797" ht="14" hidden="1" x14ac:dyDescent="0.3"/>
    <row r="9798" ht="14" hidden="1" x14ac:dyDescent="0.3"/>
    <row r="9799" ht="14" hidden="1" x14ac:dyDescent="0.3"/>
    <row r="9800" ht="14" hidden="1" x14ac:dyDescent="0.3"/>
    <row r="9801" ht="14" hidden="1" x14ac:dyDescent="0.3"/>
    <row r="9802" ht="14" hidden="1" x14ac:dyDescent="0.3"/>
    <row r="9803" ht="14" hidden="1" x14ac:dyDescent="0.3"/>
    <row r="9804" ht="14" hidden="1" x14ac:dyDescent="0.3"/>
    <row r="9805" ht="14" hidden="1" x14ac:dyDescent="0.3"/>
    <row r="9806" ht="14" hidden="1" x14ac:dyDescent="0.3"/>
    <row r="9807" ht="14" hidden="1" x14ac:dyDescent="0.3"/>
    <row r="9808" ht="14" hidden="1" x14ac:dyDescent="0.3"/>
    <row r="9809" ht="14" hidden="1" x14ac:dyDescent="0.3"/>
    <row r="9810" ht="14" hidden="1" x14ac:dyDescent="0.3"/>
    <row r="9811" ht="14" hidden="1" x14ac:dyDescent="0.3"/>
    <row r="9812" ht="14" hidden="1" x14ac:dyDescent="0.3"/>
    <row r="9813" ht="14" hidden="1" x14ac:dyDescent="0.3"/>
    <row r="9814" ht="14" hidden="1" x14ac:dyDescent="0.3"/>
    <row r="9815" ht="14" hidden="1" x14ac:dyDescent="0.3"/>
    <row r="9816" ht="14" hidden="1" x14ac:dyDescent="0.3"/>
    <row r="9817" ht="14" hidden="1" x14ac:dyDescent="0.3"/>
    <row r="9818" ht="14" hidden="1" x14ac:dyDescent="0.3"/>
    <row r="9819" ht="14" hidden="1" x14ac:dyDescent="0.3"/>
    <row r="9820" ht="14" hidden="1" x14ac:dyDescent="0.3"/>
    <row r="9821" ht="14" hidden="1" x14ac:dyDescent="0.3"/>
    <row r="9822" ht="14" hidden="1" x14ac:dyDescent="0.3"/>
    <row r="9823" ht="14" hidden="1" x14ac:dyDescent="0.3"/>
    <row r="9824" ht="14" hidden="1" x14ac:dyDescent="0.3"/>
    <row r="9825" ht="14" hidden="1" x14ac:dyDescent="0.3"/>
    <row r="9826" ht="14" hidden="1" x14ac:dyDescent="0.3"/>
    <row r="9827" ht="14" hidden="1" x14ac:dyDescent="0.3"/>
    <row r="9828" ht="14" hidden="1" x14ac:dyDescent="0.3"/>
    <row r="9829" ht="14" hidden="1" x14ac:dyDescent="0.3"/>
    <row r="9830" ht="14" hidden="1" x14ac:dyDescent="0.3"/>
    <row r="9831" ht="14" hidden="1" x14ac:dyDescent="0.3"/>
    <row r="9832" ht="14" hidden="1" x14ac:dyDescent="0.3"/>
    <row r="9833" ht="14" hidden="1" x14ac:dyDescent="0.3"/>
    <row r="9834" ht="14" hidden="1" x14ac:dyDescent="0.3"/>
    <row r="9835" ht="14" hidden="1" x14ac:dyDescent="0.3"/>
    <row r="9836" ht="14" hidden="1" x14ac:dyDescent="0.3"/>
    <row r="9837" ht="14" hidden="1" x14ac:dyDescent="0.3"/>
    <row r="9838" ht="14" hidden="1" x14ac:dyDescent="0.3"/>
    <row r="9839" ht="14" hidden="1" x14ac:dyDescent="0.3"/>
    <row r="9840" ht="14" hidden="1" x14ac:dyDescent="0.3"/>
    <row r="9841" ht="14" hidden="1" x14ac:dyDescent="0.3"/>
    <row r="9842" ht="14" hidden="1" x14ac:dyDescent="0.3"/>
    <row r="9843" ht="14" hidden="1" x14ac:dyDescent="0.3"/>
    <row r="9844" ht="14" hidden="1" x14ac:dyDescent="0.3"/>
    <row r="9845" ht="14" hidden="1" x14ac:dyDescent="0.3"/>
    <row r="9846" ht="14" hidden="1" x14ac:dyDescent="0.3"/>
    <row r="9847" ht="14" hidden="1" x14ac:dyDescent="0.3"/>
    <row r="9848" ht="14" hidden="1" x14ac:dyDescent="0.3"/>
    <row r="9849" ht="14" hidden="1" x14ac:dyDescent="0.3"/>
    <row r="9850" ht="14" hidden="1" x14ac:dyDescent="0.3"/>
    <row r="9851" ht="14" hidden="1" x14ac:dyDescent="0.3"/>
    <row r="9852" ht="14" hidden="1" x14ac:dyDescent="0.3"/>
    <row r="9853" ht="14" hidden="1" x14ac:dyDescent="0.3"/>
    <row r="9854" ht="14" hidden="1" x14ac:dyDescent="0.3"/>
    <row r="9855" ht="14" hidden="1" x14ac:dyDescent="0.3"/>
    <row r="9856" ht="14" hidden="1" x14ac:dyDescent="0.3"/>
    <row r="9857" ht="14" hidden="1" x14ac:dyDescent="0.3"/>
    <row r="9858" ht="14" hidden="1" x14ac:dyDescent="0.3"/>
    <row r="9859" ht="14" hidden="1" x14ac:dyDescent="0.3"/>
    <row r="9860" ht="14" hidden="1" x14ac:dyDescent="0.3"/>
    <row r="9861" ht="14" hidden="1" x14ac:dyDescent="0.3"/>
    <row r="9862" ht="14" hidden="1" x14ac:dyDescent="0.3"/>
    <row r="9863" ht="14" hidden="1" x14ac:dyDescent="0.3"/>
    <row r="9864" ht="14" hidden="1" x14ac:dyDescent="0.3"/>
    <row r="9865" ht="14" hidden="1" x14ac:dyDescent="0.3"/>
    <row r="9866" ht="14" hidden="1" x14ac:dyDescent="0.3"/>
    <row r="9867" ht="14" hidden="1" x14ac:dyDescent="0.3"/>
    <row r="9868" ht="14" hidden="1" x14ac:dyDescent="0.3"/>
    <row r="9869" ht="14" hidden="1" x14ac:dyDescent="0.3"/>
    <row r="9870" ht="14" hidden="1" x14ac:dyDescent="0.3"/>
    <row r="9871" ht="14" hidden="1" x14ac:dyDescent="0.3"/>
    <row r="9872" ht="14" hidden="1" x14ac:dyDescent="0.3"/>
    <row r="9873" ht="14" hidden="1" x14ac:dyDescent="0.3"/>
    <row r="9874" ht="14" hidden="1" x14ac:dyDescent="0.3"/>
    <row r="9875" ht="14" hidden="1" x14ac:dyDescent="0.3"/>
    <row r="9876" ht="14" hidden="1" x14ac:dyDescent="0.3"/>
    <row r="9877" ht="14" hidden="1" x14ac:dyDescent="0.3"/>
    <row r="9878" ht="14" hidden="1" x14ac:dyDescent="0.3"/>
    <row r="9879" ht="14" hidden="1" x14ac:dyDescent="0.3"/>
    <row r="9880" ht="14" hidden="1" x14ac:dyDescent="0.3"/>
    <row r="9881" ht="14" hidden="1" x14ac:dyDescent="0.3"/>
    <row r="9882" ht="14" hidden="1" x14ac:dyDescent="0.3"/>
    <row r="9883" ht="14" hidden="1" x14ac:dyDescent="0.3"/>
    <row r="9884" ht="14" hidden="1" x14ac:dyDescent="0.3"/>
    <row r="9885" ht="14" hidden="1" x14ac:dyDescent="0.3"/>
    <row r="9886" ht="14" hidden="1" x14ac:dyDescent="0.3"/>
    <row r="9887" ht="14" hidden="1" x14ac:dyDescent="0.3"/>
    <row r="9888" ht="14" hidden="1" x14ac:dyDescent="0.3"/>
    <row r="9889" ht="14" hidden="1" x14ac:dyDescent="0.3"/>
    <row r="9890" ht="14" hidden="1" x14ac:dyDescent="0.3"/>
    <row r="9891" ht="14" hidden="1" x14ac:dyDescent="0.3"/>
    <row r="9892" ht="14" hidden="1" x14ac:dyDescent="0.3"/>
    <row r="9893" ht="14" hidden="1" x14ac:dyDescent="0.3"/>
    <row r="9894" ht="14" hidden="1" x14ac:dyDescent="0.3"/>
    <row r="9895" ht="14" hidden="1" x14ac:dyDescent="0.3"/>
    <row r="9896" ht="14" hidden="1" x14ac:dyDescent="0.3"/>
    <row r="9897" ht="14" hidden="1" x14ac:dyDescent="0.3"/>
    <row r="9898" ht="14" hidden="1" x14ac:dyDescent="0.3"/>
    <row r="9899" ht="14" hidden="1" x14ac:dyDescent="0.3"/>
    <row r="9900" ht="14" hidden="1" x14ac:dyDescent="0.3"/>
    <row r="9901" ht="14" hidden="1" x14ac:dyDescent="0.3"/>
    <row r="9902" ht="14" hidden="1" x14ac:dyDescent="0.3"/>
    <row r="9903" ht="14" hidden="1" x14ac:dyDescent="0.3"/>
    <row r="9904" ht="14" hidden="1" x14ac:dyDescent="0.3"/>
    <row r="9905" ht="14" hidden="1" x14ac:dyDescent="0.3"/>
    <row r="9906" ht="14" hidden="1" x14ac:dyDescent="0.3"/>
    <row r="9907" ht="14" hidden="1" x14ac:dyDescent="0.3"/>
    <row r="9908" ht="14" hidden="1" x14ac:dyDescent="0.3"/>
    <row r="9909" ht="14" hidden="1" x14ac:dyDescent="0.3"/>
    <row r="9910" ht="14" hidden="1" x14ac:dyDescent="0.3"/>
    <row r="9911" ht="14" hidden="1" x14ac:dyDescent="0.3"/>
    <row r="9912" ht="14" hidden="1" x14ac:dyDescent="0.3"/>
    <row r="9913" ht="14" hidden="1" x14ac:dyDescent="0.3"/>
    <row r="9914" ht="14" hidden="1" x14ac:dyDescent="0.3"/>
    <row r="9915" ht="14" hidden="1" x14ac:dyDescent="0.3"/>
    <row r="9916" ht="14" hidden="1" x14ac:dyDescent="0.3"/>
    <row r="9917" ht="14" hidden="1" x14ac:dyDescent="0.3"/>
    <row r="9918" ht="14" hidden="1" x14ac:dyDescent="0.3"/>
    <row r="9919" ht="14" hidden="1" x14ac:dyDescent="0.3"/>
    <row r="9920" ht="14" hidden="1" x14ac:dyDescent="0.3"/>
    <row r="9921" ht="14" hidden="1" x14ac:dyDescent="0.3"/>
    <row r="9922" ht="14" hidden="1" x14ac:dyDescent="0.3"/>
    <row r="9923" ht="14" hidden="1" x14ac:dyDescent="0.3"/>
    <row r="9924" ht="14" hidden="1" x14ac:dyDescent="0.3"/>
    <row r="9925" ht="14" hidden="1" x14ac:dyDescent="0.3"/>
    <row r="9926" ht="14" hidden="1" x14ac:dyDescent="0.3"/>
    <row r="9927" ht="14" hidden="1" x14ac:dyDescent="0.3"/>
    <row r="9928" ht="14" hidden="1" x14ac:dyDescent="0.3"/>
    <row r="9929" ht="14" hidden="1" x14ac:dyDescent="0.3"/>
    <row r="9930" ht="14" hidden="1" x14ac:dyDescent="0.3"/>
    <row r="9931" ht="14" hidden="1" x14ac:dyDescent="0.3"/>
    <row r="9932" ht="14" hidden="1" x14ac:dyDescent="0.3"/>
    <row r="9933" ht="14" hidden="1" x14ac:dyDescent="0.3"/>
    <row r="9934" ht="14" hidden="1" x14ac:dyDescent="0.3"/>
    <row r="9935" ht="14" hidden="1" x14ac:dyDescent="0.3"/>
    <row r="9936" ht="14" hidden="1" x14ac:dyDescent="0.3"/>
    <row r="9937" ht="14" hidden="1" x14ac:dyDescent="0.3"/>
    <row r="9938" ht="14" hidden="1" x14ac:dyDescent="0.3"/>
    <row r="9939" ht="14" hidden="1" x14ac:dyDescent="0.3"/>
    <row r="9940" ht="14" hidden="1" x14ac:dyDescent="0.3"/>
    <row r="9941" ht="14" hidden="1" x14ac:dyDescent="0.3"/>
    <row r="9942" ht="14" hidden="1" x14ac:dyDescent="0.3"/>
    <row r="9943" ht="14" hidden="1" x14ac:dyDescent="0.3"/>
    <row r="9944" ht="14" hidden="1" x14ac:dyDescent="0.3"/>
    <row r="9945" ht="14" hidden="1" x14ac:dyDescent="0.3"/>
    <row r="9946" ht="14" hidden="1" x14ac:dyDescent="0.3"/>
    <row r="9947" ht="14" hidden="1" x14ac:dyDescent="0.3"/>
    <row r="9948" ht="14" hidden="1" x14ac:dyDescent="0.3"/>
    <row r="9949" ht="14" hidden="1" x14ac:dyDescent="0.3"/>
    <row r="9950" ht="14" hidden="1" x14ac:dyDescent="0.3"/>
    <row r="9951" ht="14" hidden="1" x14ac:dyDescent="0.3"/>
    <row r="9952" ht="14" hidden="1" x14ac:dyDescent="0.3"/>
    <row r="9953" ht="14" hidden="1" x14ac:dyDescent="0.3"/>
    <row r="9954" ht="14" hidden="1" x14ac:dyDescent="0.3"/>
    <row r="9955" ht="14" hidden="1" x14ac:dyDescent="0.3"/>
    <row r="9956" ht="14" hidden="1" x14ac:dyDescent="0.3"/>
    <row r="9957" ht="14" hidden="1" x14ac:dyDescent="0.3"/>
    <row r="9958" ht="14" hidden="1" x14ac:dyDescent="0.3"/>
    <row r="9959" ht="14" hidden="1" x14ac:dyDescent="0.3"/>
    <row r="9960" ht="14" hidden="1" x14ac:dyDescent="0.3"/>
    <row r="9961" ht="14" hidden="1" x14ac:dyDescent="0.3"/>
    <row r="9962" ht="14" hidden="1" x14ac:dyDescent="0.3"/>
    <row r="9963" ht="14" hidden="1" x14ac:dyDescent="0.3"/>
    <row r="9964" ht="14" hidden="1" x14ac:dyDescent="0.3"/>
    <row r="9965" ht="14" hidden="1" x14ac:dyDescent="0.3"/>
    <row r="9966" ht="14" hidden="1" x14ac:dyDescent="0.3"/>
    <row r="9967" ht="14" hidden="1" x14ac:dyDescent="0.3"/>
    <row r="9968" ht="14" hidden="1" x14ac:dyDescent="0.3"/>
    <row r="9969" ht="14" hidden="1" x14ac:dyDescent="0.3"/>
    <row r="9970" ht="14" hidden="1" x14ac:dyDescent="0.3"/>
    <row r="9971" ht="14" hidden="1" x14ac:dyDescent="0.3"/>
    <row r="9972" ht="14" hidden="1" x14ac:dyDescent="0.3"/>
    <row r="9973" ht="14" hidden="1" x14ac:dyDescent="0.3"/>
    <row r="9974" ht="14" hidden="1" x14ac:dyDescent="0.3"/>
    <row r="9975" ht="14" hidden="1" x14ac:dyDescent="0.3"/>
    <row r="9976" ht="14" hidden="1" x14ac:dyDescent="0.3"/>
    <row r="9977" ht="14" hidden="1" x14ac:dyDescent="0.3"/>
    <row r="9978" ht="14" hidden="1" x14ac:dyDescent="0.3"/>
    <row r="9979" ht="14" hidden="1" x14ac:dyDescent="0.3"/>
    <row r="9980" ht="14" hidden="1" x14ac:dyDescent="0.3"/>
    <row r="9981" ht="14" hidden="1" x14ac:dyDescent="0.3"/>
    <row r="9982" ht="14" hidden="1" x14ac:dyDescent="0.3"/>
    <row r="9983" ht="14" hidden="1" x14ac:dyDescent="0.3"/>
    <row r="9984" ht="14" hidden="1" x14ac:dyDescent="0.3"/>
    <row r="9985" ht="14" hidden="1" x14ac:dyDescent="0.3"/>
    <row r="9986" ht="14" hidden="1" x14ac:dyDescent="0.3"/>
    <row r="9987" ht="14" hidden="1" x14ac:dyDescent="0.3"/>
    <row r="9988" ht="14" hidden="1" x14ac:dyDescent="0.3"/>
    <row r="9989" ht="14" hidden="1" x14ac:dyDescent="0.3"/>
    <row r="9990" ht="14" hidden="1" x14ac:dyDescent="0.3"/>
    <row r="9991" ht="14" hidden="1" x14ac:dyDescent="0.3"/>
    <row r="9992" ht="14" hidden="1" x14ac:dyDescent="0.3"/>
    <row r="9993" ht="14" hidden="1" x14ac:dyDescent="0.3"/>
    <row r="9994" ht="14" hidden="1" x14ac:dyDescent="0.3"/>
    <row r="9995" ht="14" hidden="1" x14ac:dyDescent="0.3"/>
    <row r="9996" ht="14" hidden="1" x14ac:dyDescent="0.3"/>
    <row r="9997" ht="14" hidden="1" x14ac:dyDescent="0.3"/>
    <row r="9998" ht="14" hidden="1" x14ac:dyDescent="0.3"/>
    <row r="9999" ht="14" hidden="1" x14ac:dyDescent="0.3"/>
    <row r="10000" ht="14" hidden="1" x14ac:dyDescent="0.3"/>
    <row r="10001" ht="14" hidden="1" x14ac:dyDescent="0.3"/>
    <row r="10002" ht="14" hidden="1" x14ac:dyDescent="0.3"/>
    <row r="10003" ht="14" hidden="1" x14ac:dyDescent="0.3"/>
    <row r="10004" ht="14" hidden="1" x14ac:dyDescent="0.3"/>
    <row r="10005" ht="14" hidden="1" x14ac:dyDescent="0.3"/>
    <row r="10006" ht="14" hidden="1" x14ac:dyDescent="0.3"/>
    <row r="10007" ht="14" hidden="1" x14ac:dyDescent="0.3"/>
    <row r="10008" ht="14" hidden="1" x14ac:dyDescent="0.3"/>
    <row r="10009" ht="14" hidden="1" x14ac:dyDescent="0.3"/>
    <row r="10010" ht="14" hidden="1" x14ac:dyDescent="0.3"/>
    <row r="10011" ht="14" hidden="1" x14ac:dyDescent="0.3"/>
    <row r="10012" ht="14" hidden="1" x14ac:dyDescent="0.3"/>
    <row r="10013" ht="14" hidden="1" x14ac:dyDescent="0.3"/>
    <row r="10014" ht="14" hidden="1" x14ac:dyDescent="0.3"/>
    <row r="10015" ht="14" hidden="1" x14ac:dyDescent="0.3"/>
    <row r="10016" ht="14" hidden="1" x14ac:dyDescent="0.3"/>
    <row r="10017" ht="14" hidden="1" x14ac:dyDescent="0.3"/>
    <row r="10018" ht="14" hidden="1" x14ac:dyDescent="0.3"/>
    <row r="10019" ht="14" hidden="1" x14ac:dyDescent="0.3"/>
    <row r="10020" ht="14" hidden="1" x14ac:dyDescent="0.3"/>
    <row r="10021" ht="14" hidden="1" x14ac:dyDescent="0.3"/>
    <row r="10022" ht="14" hidden="1" x14ac:dyDescent="0.3"/>
    <row r="10023" ht="14" hidden="1" x14ac:dyDescent="0.3"/>
    <row r="10024" ht="14" hidden="1" x14ac:dyDescent="0.3"/>
    <row r="10025" ht="14" hidden="1" x14ac:dyDescent="0.3"/>
    <row r="10026" ht="14" hidden="1" x14ac:dyDescent="0.3"/>
    <row r="10027" ht="14" hidden="1" x14ac:dyDescent="0.3"/>
    <row r="10028" ht="14" hidden="1" x14ac:dyDescent="0.3"/>
    <row r="10029" ht="14" hidden="1" x14ac:dyDescent="0.3"/>
    <row r="10030" ht="14" hidden="1" x14ac:dyDescent="0.3"/>
    <row r="10031" ht="14" hidden="1" x14ac:dyDescent="0.3"/>
    <row r="10032" ht="14" hidden="1" x14ac:dyDescent="0.3"/>
    <row r="10033" ht="14" hidden="1" x14ac:dyDescent="0.3"/>
    <row r="10034" ht="14" hidden="1" x14ac:dyDescent="0.3"/>
    <row r="10035" ht="14" hidden="1" x14ac:dyDescent="0.3"/>
    <row r="10036" ht="14" hidden="1" x14ac:dyDescent="0.3"/>
    <row r="10037" ht="14" hidden="1" x14ac:dyDescent="0.3"/>
    <row r="10038" ht="14" hidden="1" x14ac:dyDescent="0.3"/>
    <row r="10039" ht="14" hidden="1" x14ac:dyDescent="0.3"/>
    <row r="10040" ht="14" hidden="1" x14ac:dyDescent="0.3"/>
    <row r="10041" ht="14" hidden="1" x14ac:dyDescent="0.3"/>
    <row r="10042" ht="14" hidden="1" x14ac:dyDescent="0.3"/>
    <row r="10043" ht="14" hidden="1" x14ac:dyDescent="0.3"/>
    <row r="10044" ht="14" hidden="1" x14ac:dyDescent="0.3"/>
    <row r="10045" ht="14" hidden="1" x14ac:dyDescent="0.3"/>
    <row r="10046" ht="14" hidden="1" x14ac:dyDescent="0.3"/>
    <row r="10047" ht="14" hidden="1" x14ac:dyDescent="0.3"/>
    <row r="10048" ht="14" hidden="1" x14ac:dyDescent="0.3"/>
    <row r="10049" ht="14" hidden="1" x14ac:dyDescent="0.3"/>
    <row r="10050" ht="14" hidden="1" x14ac:dyDescent="0.3"/>
    <row r="10051" ht="14" hidden="1" x14ac:dyDescent="0.3"/>
    <row r="10052" ht="14" hidden="1" x14ac:dyDescent="0.3"/>
    <row r="10053" ht="14" hidden="1" x14ac:dyDescent="0.3"/>
    <row r="10054" ht="14" hidden="1" x14ac:dyDescent="0.3"/>
    <row r="10055" ht="14" hidden="1" x14ac:dyDescent="0.3"/>
    <row r="10056" ht="14" hidden="1" x14ac:dyDescent="0.3"/>
    <row r="10057" ht="14" hidden="1" x14ac:dyDescent="0.3"/>
    <row r="10058" ht="14" hidden="1" x14ac:dyDescent="0.3"/>
    <row r="10059" ht="14" hidden="1" x14ac:dyDescent="0.3"/>
    <row r="10060" ht="14" hidden="1" x14ac:dyDescent="0.3"/>
    <row r="10061" ht="14" hidden="1" x14ac:dyDescent="0.3"/>
    <row r="10062" ht="14" hidden="1" x14ac:dyDescent="0.3"/>
    <row r="10063" ht="14" hidden="1" x14ac:dyDescent="0.3"/>
    <row r="10064" ht="14" hidden="1" x14ac:dyDescent="0.3"/>
    <row r="10065" ht="14" hidden="1" x14ac:dyDescent="0.3"/>
    <row r="10066" ht="14" hidden="1" x14ac:dyDescent="0.3"/>
    <row r="10067" ht="14" hidden="1" x14ac:dyDescent="0.3"/>
    <row r="10068" ht="14" hidden="1" x14ac:dyDescent="0.3"/>
    <row r="10069" ht="14" hidden="1" x14ac:dyDescent="0.3"/>
    <row r="10070" ht="14" hidden="1" x14ac:dyDescent="0.3"/>
    <row r="10071" ht="14" hidden="1" x14ac:dyDescent="0.3"/>
    <row r="10072" ht="14" hidden="1" x14ac:dyDescent="0.3"/>
    <row r="10073" ht="14" hidden="1" x14ac:dyDescent="0.3"/>
    <row r="10074" ht="14" hidden="1" x14ac:dyDescent="0.3"/>
    <row r="10075" ht="14" hidden="1" x14ac:dyDescent="0.3"/>
    <row r="10076" ht="14" hidden="1" x14ac:dyDescent="0.3"/>
    <row r="10077" ht="14" hidden="1" x14ac:dyDescent="0.3"/>
    <row r="10078" ht="14" hidden="1" x14ac:dyDescent="0.3"/>
    <row r="10079" ht="14" hidden="1" x14ac:dyDescent="0.3"/>
    <row r="10080" ht="14" hidden="1" x14ac:dyDescent="0.3"/>
    <row r="10081" ht="14" hidden="1" x14ac:dyDescent="0.3"/>
    <row r="10082" ht="14" hidden="1" x14ac:dyDescent="0.3"/>
    <row r="10083" ht="14" hidden="1" x14ac:dyDescent="0.3"/>
    <row r="10084" ht="14" hidden="1" x14ac:dyDescent="0.3"/>
    <row r="10085" ht="14" hidden="1" x14ac:dyDescent="0.3"/>
    <row r="10086" ht="14" hidden="1" x14ac:dyDescent="0.3"/>
    <row r="10087" ht="14" hidden="1" x14ac:dyDescent="0.3"/>
    <row r="10088" ht="14" hidden="1" x14ac:dyDescent="0.3"/>
    <row r="10089" ht="14" hidden="1" x14ac:dyDescent="0.3"/>
    <row r="10090" ht="14" hidden="1" x14ac:dyDescent="0.3"/>
    <row r="10091" ht="14" hidden="1" x14ac:dyDescent="0.3"/>
    <row r="10092" ht="14" hidden="1" x14ac:dyDescent="0.3"/>
    <row r="10093" ht="14" hidden="1" x14ac:dyDescent="0.3"/>
    <row r="10094" ht="14" hidden="1" x14ac:dyDescent="0.3"/>
    <row r="10095" ht="14" hidden="1" x14ac:dyDescent="0.3"/>
    <row r="10096" ht="14" hidden="1" x14ac:dyDescent="0.3"/>
    <row r="10097" ht="14" hidden="1" x14ac:dyDescent="0.3"/>
    <row r="10098" ht="14" hidden="1" x14ac:dyDescent="0.3"/>
    <row r="10099" ht="14" hidden="1" x14ac:dyDescent="0.3"/>
    <row r="10100" ht="14" hidden="1" x14ac:dyDescent="0.3"/>
    <row r="10101" ht="14" hidden="1" x14ac:dyDescent="0.3"/>
    <row r="10102" ht="14" hidden="1" x14ac:dyDescent="0.3"/>
    <row r="10103" ht="14" hidden="1" x14ac:dyDescent="0.3"/>
    <row r="10104" ht="14" hidden="1" x14ac:dyDescent="0.3"/>
    <row r="10105" ht="14" hidden="1" x14ac:dyDescent="0.3"/>
    <row r="10106" ht="14" hidden="1" x14ac:dyDescent="0.3"/>
    <row r="10107" ht="14" hidden="1" x14ac:dyDescent="0.3"/>
    <row r="10108" ht="14" hidden="1" x14ac:dyDescent="0.3"/>
    <row r="10109" ht="14" hidden="1" x14ac:dyDescent="0.3"/>
    <row r="10110" ht="14" hidden="1" x14ac:dyDescent="0.3"/>
    <row r="10111" ht="14" hidden="1" x14ac:dyDescent="0.3"/>
    <row r="10112" ht="14" hidden="1" x14ac:dyDescent="0.3"/>
    <row r="10113" ht="14" hidden="1" x14ac:dyDescent="0.3"/>
    <row r="10114" ht="14" hidden="1" x14ac:dyDescent="0.3"/>
    <row r="10115" ht="14" hidden="1" x14ac:dyDescent="0.3"/>
    <row r="10116" ht="14" hidden="1" x14ac:dyDescent="0.3"/>
    <row r="10117" ht="14" hidden="1" x14ac:dyDescent="0.3"/>
    <row r="10118" ht="14" hidden="1" x14ac:dyDescent="0.3"/>
    <row r="10119" ht="14" hidden="1" x14ac:dyDescent="0.3"/>
    <row r="10120" ht="14" hidden="1" x14ac:dyDescent="0.3"/>
    <row r="10121" ht="14" hidden="1" x14ac:dyDescent="0.3"/>
    <row r="10122" ht="14" hidden="1" x14ac:dyDescent="0.3"/>
    <row r="10123" ht="14" hidden="1" x14ac:dyDescent="0.3"/>
    <row r="10124" ht="14" hidden="1" x14ac:dyDescent="0.3"/>
    <row r="10125" ht="14" hidden="1" x14ac:dyDescent="0.3"/>
    <row r="10126" ht="14" hidden="1" x14ac:dyDescent="0.3"/>
    <row r="10127" ht="14" hidden="1" x14ac:dyDescent="0.3"/>
    <row r="10128" ht="14" hidden="1" x14ac:dyDescent="0.3"/>
    <row r="10129" ht="14" hidden="1" x14ac:dyDescent="0.3"/>
    <row r="10130" ht="14" hidden="1" x14ac:dyDescent="0.3"/>
    <row r="10131" ht="14" hidden="1" x14ac:dyDescent="0.3"/>
    <row r="10132" ht="14" hidden="1" x14ac:dyDescent="0.3"/>
    <row r="10133" ht="14" hidden="1" x14ac:dyDescent="0.3"/>
    <row r="10134" ht="14" hidden="1" x14ac:dyDescent="0.3"/>
    <row r="10135" ht="14" hidden="1" x14ac:dyDescent="0.3"/>
    <row r="10136" ht="14" hidden="1" x14ac:dyDescent="0.3"/>
    <row r="10137" ht="14" hidden="1" x14ac:dyDescent="0.3"/>
    <row r="10138" ht="14" hidden="1" x14ac:dyDescent="0.3"/>
    <row r="10139" ht="14" hidden="1" x14ac:dyDescent="0.3"/>
    <row r="10140" ht="14" hidden="1" x14ac:dyDescent="0.3"/>
    <row r="10141" ht="14" hidden="1" x14ac:dyDescent="0.3"/>
    <row r="10142" ht="14" hidden="1" x14ac:dyDescent="0.3"/>
    <row r="10143" ht="14" hidden="1" x14ac:dyDescent="0.3"/>
    <row r="10144" ht="14" hidden="1" x14ac:dyDescent="0.3"/>
    <row r="10145" ht="14" hidden="1" x14ac:dyDescent="0.3"/>
    <row r="10146" ht="14" hidden="1" x14ac:dyDescent="0.3"/>
    <row r="10147" ht="14" hidden="1" x14ac:dyDescent="0.3"/>
    <row r="10148" ht="14" hidden="1" x14ac:dyDescent="0.3"/>
    <row r="10149" ht="14" hidden="1" x14ac:dyDescent="0.3"/>
    <row r="10150" ht="14" hidden="1" x14ac:dyDescent="0.3"/>
    <row r="10151" ht="14" hidden="1" x14ac:dyDescent="0.3"/>
    <row r="10152" ht="14" hidden="1" x14ac:dyDescent="0.3"/>
    <row r="10153" ht="14" hidden="1" x14ac:dyDescent="0.3"/>
    <row r="10154" ht="14" hidden="1" x14ac:dyDescent="0.3"/>
    <row r="10155" ht="14" hidden="1" x14ac:dyDescent="0.3"/>
    <row r="10156" ht="14" hidden="1" x14ac:dyDescent="0.3"/>
    <row r="10157" ht="14" hidden="1" x14ac:dyDescent="0.3"/>
    <row r="10158" ht="14" hidden="1" x14ac:dyDescent="0.3"/>
    <row r="10159" ht="14" hidden="1" x14ac:dyDescent="0.3"/>
    <row r="10160" ht="14" hidden="1" x14ac:dyDescent="0.3"/>
    <row r="10161" ht="14" hidden="1" x14ac:dyDescent="0.3"/>
    <row r="10162" ht="14" hidden="1" x14ac:dyDescent="0.3"/>
    <row r="10163" ht="14" hidden="1" x14ac:dyDescent="0.3"/>
    <row r="10164" ht="14" hidden="1" x14ac:dyDescent="0.3"/>
    <row r="10165" ht="14" hidden="1" x14ac:dyDescent="0.3"/>
    <row r="10166" ht="14" hidden="1" x14ac:dyDescent="0.3"/>
    <row r="10167" ht="14" hidden="1" x14ac:dyDescent="0.3"/>
    <row r="10168" ht="14" hidden="1" x14ac:dyDescent="0.3"/>
    <row r="10169" ht="14" hidden="1" x14ac:dyDescent="0.3"/>
    <row r="10170" ht="14" hidden="1" x14ac:dyDescent="0.3"/>
    <row r="10171" ht="14" hidden="1" x14ac:dyDescent="0.3"/>
    <row r="10172" ht="14" hidden="1" x14ac:dyDescent="0.3"/>
    <row r="10173" ht="14" hidden="1" x14ac:dyDescent="0.3"/>
    <row r="10174" ht="14" hidden="1" x14ac:dyDescent="0.3"/>
    <row r="10175" ht="14" hidden="1" x14ac:dyDescent="0.3"/>
    <row r="10176" ht="14" hidden="1" x14ac:dyDescent="0.3"/>
    <row r="10177" ht="14" hidden="1" x14ac:dyDescent="0.3"/>
    <row r="10178" ht="14" hidden="1" x14ac:dyDescent="0.3"/>
    <row r="10179" ht="14" hidden="1" x14ac:dyDescent="0.3"/>
    <row r="10180" ht="14" hidden="1" x14ac:dyDescent="0.3"/>
    <row r="10181" ht="14" hidden="1" x14ac:dyDescent="0.3"/>
    <row r="10182" ht="14" hidden="1" x14ac:dyDescent="0.3"/>
    <row r="10183" ht="14" hidden="1" x14ac:dyDescent="0.3"/>
    <row r="10184" ht="14" hidden="1" x14ac:dyDescent="0.3"/>
    <row r="10185" ht="14" hidden="1" x14ac:dyDescent="0.3"/>
    <row r="10186" ht="14" hidden="1" x14ac:dyDescent="0.3"/>
    <row r="10187" ht="14" hidden="1" x14ac:dyDescent="0.3"/>
    <row r="10188" ht="14" hidden="1" x14ac:dyDescent="0.3"/>
    <row r="10189" ht="14" hidden="1" x14ac:dyDescent="0.3"/>
    <row r="10190" ht="14" hidden="1" x14ac:dyDescent="0.3"/>
    <row r="10191" ht="14" hidden="1" x14ac:dyDescent="0.3"/>
    <row r="10192" ht="14" hidden="1" x14ac:dyDescent="0.3"/>
    <row r="10193" ht="14" hidden="1" x14ac:dyDescent="0.3"/>
    <row r="10194" ht="14" hidden="1" x14ac:dyDescent="0.3"/>
    <row r="10195" ht="14" hidden="1" x14ac:dyDescent="0.3"/>
    <row r="10196" ht="14" hidden="1" x14ac:dyDescent="0.3"/>
    <row r="10197" ht="14" hidden="1" x14ac:dyDescent="0.3"/>
    <row r="10198" ht="14" hidden="1" x14ac:dyDescent="0.3"/>
    <row r="10199" ht="14" hidden="1" x14ac:dyDescent="0.3"/>
    <row r="10200" ht="14" hidden="1" x14ac:dyDescent="0.3"/>
    <row r="10201" ht="14" hidden="1" x14ac:dyDescent="0.3"/>
    <row r="10202" ht="14" hidden="1" x14ac:dyDescent="0.3"/>
    <row r="10203" ht="14" hidden="1" x14ac:dyDescent="0.3"/>
    <row r="10204" ht="14" hidden="1" x14ac:dyDescent="0.3"/>
    <row r="10205" ht="14" hidden="1" x14ac:dyDescent="0.3"/>
    <row r="10206" ht="14" hidden="1" x14ac:dyDescent="0.3"/>
    <row r="10207" ht="14" hidden="1" x14ac:dyDescent="0.3"/>
    <row r="10208" ht="14" hidden="1" x14ac:dyDescent="0.3"/>
    <row r="10209" ht="14" hidden="1" x14ac:dyDescent="0.3"/>
    <row r="10210" ht="14" hidden="1" x14ac:dyDescent="0.3"/>
    <row r="10211" ht="14" hidden="1" x14ac:dyDescent="0.3"/>
    <row r="10212" ht="14" hidden="1" x14ac:dyDescent="0.3"/>
    <row r="10213" ht="14" hidden="1" x14ac:dyDescent="0.3"/>
    <row r="10214" ht="14" hidden="1" x14ac:dyDescent="0.3"/>
    <row r="10215" ht="14" hidden="1" x14ac:dyDescent="0.3"/>
    <row r="10216" ht="14" hidden="1" x14ac:dyDescent="0.3"/>
    <row r="10217" ht="14" hidden="1" x14ac:dyDescent="0.3"/>
    <row r="10218" ht="14" hidden="1" x14ac:dyDescent="0.3"/>
    <row r="10219" ht="14" hidden="1" x14ac:dyDescent="0.3"/>
    <row r="10220" ht="14" hidden="1" x14ac:dyDescent="0.3"/>
    <row r="10221" ht="14" hidden="1" x14ac:dyDescent="0.3"/>
    <row r="10222" ht="14" hidden="1" x14ac:dyDescent="0.3"/>
    <row r="10223" ht="14" hidden="1" x14ac:dyDescent="0.3"/>
    <row r="10224" ht="14" hidden="1" x14ac:dyDescent="0.3"/>
    <row r="10225" ht="14" hidden="1" x14ac:dyDescent="0.3"/>
    <row r="10226" ht="14" hidden="1" x14ac:dyDescent="0.3"/>
    <row r="10227" ht="14" hidden="1" x14ac:dyDescent="0.3"/>
    <row r="10228" ht="14" hidden="1" x14ac:dyDescent="0.3"/>
    <row r="10229" ht="14" hidden="1" x14ac:dyDescent="0.3"/>
    <row r="10230" ht="14" hidden="1" x14ac:dyDescent="0.3"/>
    <row r="10231" ht="14" hidden="1" x14ac:dyDescent="0.3"/>
    <row r="10232" ht="14" hidden="1" x14ac:dyDescent="0.3"/>
    <row r="10233" ht="14" hidden="1" x14ac:dyDescent="0.3"/>
    <row r="10234" ht="14" hidden="1" x14ac:dyDescent="0.3"/>
    <row r="10235" ht="14" hidden="1" x14ac:dyDescent="0.3"/>
    <row r="10236" ht="14" hidden="1" x14ac:dyDescent="0.3"/>
    <row r="10237" ht="14" hidden="1" x14ac:dyDescent="0.3"/>
    <row r="10238" ht="14" hidden="1" x14ac:dyDescent="0.3"/>
    <row r="10239" ht="14" hidden="1" x14ac:dyDescent="0.3"/>
    <row r="10240" ht="14" hidden="1" x14ac:dyDescent="0.3"/>
    <row r="10241" ht="14" hidden="1" x14ac:dyDescent="0.3"/>
    <row r="10242" ht="14" hidden="1" x14ac:dyDescent="0.3"/>
    <row r="10243" ht="14" hidden="1" x14ac:dyDescent="0.3"/>
    <row r="10244" ht="14" hidden="1" x14ac:dyDescent="0.3"/>
    <row r="10245" ht="14" hidden="1" x14ac:dyDescent="0.3"/>
    <row r="10246" ht="14" hidden="1" x14ac:dyDescent="0.3"/>
    <row r="10247" ht="14" hidden="1" x14ac:dyDescent="0.3"/>
    <row r="10248" ht="14" hidden="1" x14ac:dyDescent="0.3"/>
    <row r="10249" ht="14" hidden="1" x14ac:dyDescent="0.3"/>
    <row r="10250" ht="14" hidden="1" x14ac:dyDescent="0.3"/>
    <row r="10251" ht="14" hidden="1" x14ac:dyDescent="0.3"/>
    <row r="10252" ht="14" hidden="1" x14ac:dyDescent="0.3"/>
    <row r="10253" ht="14" hidden="1" x14ac:dyDescent="0.3"/>
    <row r="10254" ht="14" hidden="1" x14ac:dyDescent="0.3"/>
    <row r="10255" ht="14" hidden="1" x14ac:dyDescent="0.3"/>
    <row r="10256" ht="14" hidden="1" x14ac:dyDescent="0.3"/>
    <row r="10257" ht="14" hidden="1" x14ac:dyDescent="0.3"/>
    <row r="10258" ht="14" hidden="1" x14ac:dyDescent="0.3"/>
    <row r="10259" ht="14" hidden="1" x14ac:dyDescent="0.3"/>
    <row r="10260" ht="14" hidden="1" x14ac:dyDescent="0.3"/>
    <row r="10261" ht="14" hidden="1" x14ac:dyDescent="0.3"/>
    <row r="10262" ht="14" hidden="1" x14ac:dyDescent="0.3"/>
    <row r="10263" ht="14" hidden="1" x14ac:dyDescent="0.3"/>
    <row r="10264" ht="14" hidden="1" x14ac:dyDescent="0.3"/>
    <row r="10265" ht="14" hidden="1" x14ac:dyDescent="0.3"/>
    <row r="10266" ht="14" hidden="1" x14ac:dyDescent="0.3"/>
    <row r="10267" ht="14" hidden="1" x14ac:dyDescent="0.3"/>
    <row r="10268" ht="14" hidden="1" x14ac:dyDescent="0.3"/>
    <row r="10269" ht="14" hidden="1" x14ac:dyDescent="0.3"/>
    <row r="10270" ht="14" hidden="1" x14ac:dyDescent="0.3"/>
    <row r="10271" ht="14" hidden="1" x14ac:dyDescent="0.3"/>
    <row r="10272" ht="14" hidden="1" x14ac:dyDescent="0.3"/>
    <row r="10273" ht="14" hidden="1" x14ac:dyDescent="0.3"/>
    <row r="10274" ht="14" hidden="1" x14ac:dyDescent="0.3"/>
    <row r="10275" ht="14" hidden="1" x14ac:dyDescent="0.3"/>
    <row r="10276" ht="14" hidden="1" x14ac:dyDescent="0.3"/>
    <row r="10277" ht="14" hidden="1" x14ac:dyDescent="0.3"/>
    <row r="10278" ht="14" hidden="1" x14ac:dyDescent="0.3"/>
    <row r="10279" ht="14" hidden="1" x14ac:dyDescent="0.3"/>
    <row r="10280" ht="14" hidden="1" x14ac:dyDescent="0.3"/>
    <row r="10281" ht="14" hidden="1" x14ac:dyDescent="0.3"/>
    <row r="10282" ht="14" hidden="1" x14ac:dyDescent="0.3"/>
    <row r="10283" ht="14" hidden="1" x14ac:dyDescent="0.3"/>
    <row r="10284" ht="14" hidden="1" x14ac:dyDescent="0.3"/>
    <row r="10285" ht="14" hidden="1" x14ac:dyDescent="0.3"/>
    <row r="10286" ht="14" hidden="1" x14ac:dyDescent="0.3"/>
    <row r="10287" ht="14" hidden="1" x14ac:dyDescent="0.3"/>
    <row r="10288" ht="14" hidden="1" x14ac:dyDescent="0.3"/>
    <row r="10289" ht="14" hidden="1" x14ac:dyDescent="0.3"/>
    <row r="10290" ht="14" hidden="1" x14ac:dyDescent="0.3"/>
    <row r="10291" ht="14" hidden="1" x14ac:dyDescent="0.3"/>
    <row r="10292" ht="14" hidden="1" x14ac:dyDescent="0.3"/>
    <row r="10293" ht="14" hidden="1" x14ac:dyDescent="0.3"/>
    <row r="10294" ht="14" hidden="1" x14ac:dyDescent="0.3"/>
    <row r="10295" ht="14" hidden="1" x14ac:dyDescent="0.3"/>
    <row r="10296" ht="14" hidden="1" x14ac:dyDescent="0.3"/>
    <row r="10297" ht="14" hidden="1" x14ac:dyDescent="0.3"/>
    <row r="10298" ht="14" hidden="1" x14ac:dyDescent="0.3"/>
    <row r="10299" ht="14" hidden="1" x14ac:dyDescent="0.3"/>
    <row r="10300" ht="14" hidden="1" x14ac:dyDescent="0.3"/>
    <row r="10301" ht="14" hidden="1" x14ac:dyDescent="0.3"/>
    <row r="10302" ht="14" hidden="1" x14ac:dyDescent="0.3"/>
    <row r="10303" ht="14" hidden="1" x14ac:dyDescent="0.3"/>
    <row r="10304" ht="14" hidden="1" x14ac:dyDescent="0.3"/>
    <row r="10305" ht="14" hidden="1" x14ac:dyDescent="0.3"/>
    <row r="10306" ht="14" hidden="1" x14ac:dyDescent="0.3"/>
    <row r="10307" ht="14" hidden="1" x14ac:dyDescent="0.3"/>
    <row r="10308" ht="14" hidden="1" x14ac:dyDescent="0.3"/>
    <row r="10309" ht="14" hidden="1" x14ac:dyDescent="0.3"/>
    <row r="10310" ht="14" hidden="1" x14ac:dyDescent="0.3"/>
    <row r="10311" ht="14" hidden="1" x14ac:dyDescent="0.3"/>
    <row r="10312" ht="14" hidden="1" x14ac:dyDescent="0.3"/>
    <row r="10313" ht="14" hidden="1" x14ac:dyDescent="0.3"/>
    <row r="10314" ht="14" hidden="1" x14ac:dyDescent="0.3"/>
    <row r="10315" ht="14" hidden="1" x14ac:dyDescent="0.3"/>
    <row r="10316" ht="14" hidden="1" x14ac:dyDescent="0.3"/>
    <row r="10317" ht="14" hidden="1" x14ac:dyDescent="0.3"/>
    <row r="10318" ht="14" hidden="1" x14ac:dyDescent="0.3"/>
    <row r="10319" ht="14" hidden="1" x14ac:dyDescent="0.3"/>
    <row r="10320" ht="14" hidden="1" x14ac:dyDescent="0.3"/>
    <row r="10321" ht="14" hidden="1" x14ac:dyDescent="0.3"/>
    <row r="10322" ht="14" hidden="1" x14ac:dyDescent="0.3"/>
    <row r="10323" ht="14" hidden="1" x14ac:dyDescent="0.3"/>
    <row r="10324" ht="14" hidden="1" x14ac:dyDescent="0.3"/>
    <row r="10325" ht="14" hidden="1" x14ac:dyDescent="0.3"/>
    <row r="10326" ht="14" hidden="1" x14ac:dyDescent="0.3"/>
    <row r="10327" ht="14" hidden="1" x14ac:dyDescent="0.3"/>
    <row r="10328" ht="14" hidden="1" x14ac:dyDescent="0.3"/>
    <row r="10329" ht="14" hidden="1" x14ac:dyDescent="0.3"/>
    <row r="10330" ht="14" hidden="1" x14ac:dyDescent="0.3"/>
    <row r="10331" ht="14" hidden="1" x14ac:dyDescent="0.3"/>
    <row r="10332" ht="14" hidden="1" x14ac:dyDescent="0.3"/>
    <row r="10333" ht="14" hidden="1" x14ac:dyDescent="0.3"/>
    <row r="10334" ht="14" hidden="1" x14ac:dyDescent="0.3"/>
    <row r="10335" ht="14" hidden="1" x14ac:dyDescent="0.3"/>
    <row r="10336" ht="14" hidden="1" x14ac:dyDescent="0.3"/>
    <row r="10337" ht="14" hidden="1" x14ac:dyDescent="0.3"/>
    <row r="10338" ht="14" hidden="1" x14ac:dyDescent="0.3"/>
    <row r="10339" ht="14" hidden="1" x14ac:dyDescent="0.3"/>
    <row r="10340" ht="14" hidden="1" x14ac:dyDescent="0.3"/>
    <row r="10341" ht="14" hidden="1" x14ac:dyDescent="0.3"/>
    <row r="10342" ht="14" hidden="1" x14ac:dyDescent="0.3"/>
    <row r="10343" ht="14" hidden="1" x14ac:dyDescent="0.3"/>
    <row r="10344" ht="14" hidden="1" x14ac:dyDescent="0.3"/>
    <row r="10345" ht="14" hidden="1" x14ac:dyDescent="0.3"/>
    <row r="10346" ht="14" hidden="1" x14ac:dyDescent="0.3"/>
    <row r="10347" ht="14" hidden="1" x14ac:dyDescent="0.3"/>
    <row r="10348" ht="14" hidden="1" x14ac:dyDescent="0.3"/>
    <row r="10349" ht="14" hidden="1" x14ac:dyDescent="0.3"/>
    <row r="10350" ht="14" hidden="1" x14ac:dyDescent="0.3"/>
    <row r="10351" ht="14" hidden="1" x14ac:dyDescent="0.3"/>
    <row r="10352" ht="14" hidden="1" x14ac:dyDescent="0.3"/>
    <row r="10353" ht="14" hidden="1" x14ac:dyDescent="0.3"/>
    <row r="10354" ht="14" hidden="1" x14ac:dyDescent="0.3"/>
    <row r="10355" ht="14" hidden="1" x14ac:dyDescent="0.3"/>
    <row r="10356" ht="14" hidden="1" x14ac:dyDescent="0.3"/>
    <row r="10357" ht="14" hidden="1" x14ac:dyDescent="0.3"/>
    <row r="10358" ht="14" hidden="1" x14ac:dyDescent="0.3"/>
    <row r="10359" ht="14" hidden="1" x14ac:dyDescent="0.3"/>
    <row r="10360" ht="14" hidden="1" x14ac:dyDescent="0.3"/>
    <row r="10361" ht="14" hidden="1" x14ac:dyDescent="0.3"/>
    <row r="10362" ht="14" hidden="1" x14ac:dyDescent="0.3"/>
    <row r="10363" ht="14" hidden="1" x14ac:dyDescent="0.3"/>
    <row r="10364" ht="14" hidden="1" x14ac:dyDescent="0.3"/>
    <row r="10365" ht="14" hidden="1" x14ac:dyDescent="0.3"/>
    <row r="10366" ht="14" hidden="1" x14ac:dyDescent="0.3"/>
    <row r="10367" ht="14" hidden="1" x14ac:dyDescent="0.3"/>
    <row r="10368" ht="14" hidden="1" x14ac:dyDescent="0.3"/>
    <row r="10369" ht="14" hidden="1" x14ac:dyDescent="0.3"/>
    <row r="10370" ht="14" hidden="1" x14ac:dyDescent="0.3"/>
    <row r="10371" ht="14" hidden="1" x14ac:dyDescent="0.3"/>
    <row r="10372" ht="14" hidden="1" x14ac:dyDescent="0.3"/>
    <row r="10373" ht="14" hidden="1" x14ac:dyDescent="0.3"/>
    <row r="10374" ht="14" hidden="1" x14ac:dyDescent="0.3"/>
    <row r="10375" ht="14" hidden="1" x14ac:dyDescent="0.3"/>
    <row r="10376" ht="14" hidden="1" x14ac:dyDescent="0.3"/>
    <row r="10377" ht="14" hidden="1" x14ac:dyDescent="0.3"/>
    <row r="10378" ht="14" hidden="1" x14ac:dyDescent="0.3"/>
    <row r="10379" ht="14" hidden="1" x14ac:dyDescent="0.3"/>
    <row r="10380" ht="14" hidden="1" x14ac:dyDescent="0.3"/>
    <row r="10381" ht="14" hidden="1" x14ac:dyDescent="0.3"/>
    <row r="10382" ht="14" hidden="1" x14ac:dyDescent="0.3"/>
    <row r="10383" ht="14" hidden="1" x14ac:dyDescent="0.3"/>
    <row r="10384" ht="14" hidden="1" x14ac:dyDescent="0.3"/>
    <row r="10385" ht="14" hidden="1" x14ac:dyDescent="0.3"/>
    <row r="10386" ht="14" hidden="1" x14ac:dyDescent="0.3"/>
    <row r="10387" ht="14" hidden="1" x14ac:dyDescent="0.3"/>
    <row r="10388" ht="14" hidden="1" x14ac:dyDescent="0.3"/>
    <row r="10389" ht="14" hidden="1" x14ac:dyDescent="0.3"/>
    <row r="10390" ht="14" hidden="1" x14ac:dyDescent="0.3"/>
    <row r="10391" ht="14" hidden="1" x14ac:dyDescent="0.3"/>
    <row r="10392" ht="14" hidden="1" x14ac:dyDescent="0.3"/>
    <row r="10393" ht="14" hidden="1" x14ac:dyDescent="0.3"/>
    <row r="10394" ht="14" hidden="1" x14ac:dyDescent="0.3"/>
    <row r="10395" ht="14" hidden="1" x14ac:dyDescent="0.3"/>
    <row r="10396" ht="14" hidden="1" x14ac:dyDescent="0.3"/>
    <row r="10397" ht="14" hidden="1" x14ac:dyDescent="0.3"/>
    <row r="10398" ht="14" hidden="1" x14ac:dyDescent="0.3"/>
    <row r="10399" ht="14" hidden="1" x14ac:dyDescent="0.3"/>
    <row r="10400" ht="14" hidden="1" x14ac:dyDescent="0.3"/>
    <row r="10401" ht="14" hidden="1" x14ac:dyDescent="0.3"/>
    <row r="10402" ht="14" hidden="1" x14ac:dyDescent="0.3"/>
    <row r="10403" ht="14" hidden="1" x14ac:dyDescent="0.3"/>
    <row r="10404" ht="14" hidden="1" x14ac:dyDescent="0.3"/>
    <row r="10405" ht="14" hidden="1" x14ac:dyDescent="0.3"/>
    <row r="10406" ht="14" hidden="1" x14ac:dyDescent="0.3"/>
    <row r="10407" ht="14" hidden="1" x14ac:dyDescent="0.3"/>
    <row r="10408" ht="14" hidden="1" x14ac:dyDescent="0.3"/>
    <row r="10409" ht="14" hidden="1" x14ac:dyDescent="0.3"/>
    <row r="10410" ht="14" hidden="1" x14ac:dyDescent="0.3"/>
    <row r="10411" ht="14" hidden="1" x14ac:dyDescent="0.3"/>
    <row r="10412" ht="14" hidden="1" x14ac:dyDescent="0.3"/>
    <row r="10413" ht="14" hidden="1" x14ac:dyDescent="0.3"/>
    <row r="10414" ht="14" hidden="1" x14ac:dyDescent="0.3"/>
    <row r="10415" ht="14" hidden="1" x14ac:dyDescent="0.3"/>
    <row r="10416" ht="14" hidden="1" x14ac:dyDescent="0.3"/>
    <row r="10417" ht="14" hidden="1" x14ac:dyDescent="0.3"/>
    <row r="10418" ht="14" hidden="1" x14ac:dyDescent="0.3"/>
    <row r="10419" ht="14" hidden="1" x14ac:dyDescent="0.3"/>
    <row r="10420" ht="14" hidden="1" x14ac:dyDescent="0.3"/>
    <row r="10421" ht="14" hidden="1" x14ac:dyDescent="0.3"/>
    <row r="10422" ht="14" hidden="1" x14ac:dyDescent="0.3"/>
    <row r="10423" ht="14" hidden="1" x14ac:dyDescent="0.3"/>
    <row r="10424" ht="14" hidden="1" x14ac:dyDescent="0.3"/>
    <row r="10425" ht="14" hidden="1" x14ac:dyDescent="0.3"/>
    <row r="10426" ht="14" hidden="1" x14ac:dyDescent="0.3"/>
    <row r="10427" ht="14" hidden="1" x14ac:dyDescent="0.3"/>
    <row r="10428" ht="14" hidden="1" x14ac:dyDescent="0.3"/>
    <row r="10429" ht="14" hidden="1" x14ac:dyDescent="0.3"/>
    <row r="10430" ht="14" hidden="1" x14ac:dyDescent="0.3"/>
    <row r="10431" ht="14" hidden="1" x14ac:dyDescent="0.3"/>
    <row r="10432" ht="14" hidden="1" x14ac:dyDescent="0.3"/>
    <row r="10433" ht="14" hidden="1" x14ac:dyDescent="0.3"/>
    <row r="10434" ht="14" hidden="1" x14ac:dyDescent="0.3"/>
    <row r="10435" ht="14" hidden="1" x14ac:dyDescent="0.3"/>
    <row r="10436" ht="14" hidden="1" x14ac:dyDescent="0.3"/>
    <row r="10437" ht="14" hidden="1" x14ac:dyDescent="0.3"/>
    <row r="10438" ht="14" hidden="1" x14ac:dyDescent="0.3"/>
    <row r="10439" ht="14" hidden="1" x14ac:dyDescent="0.3"/>
    <row r="10440" ht="14" hidden="1" x14ac:dyDescent="0.3"/>
    <row r="10441" ht="14" hidden="1" x14ac:dyDescent="0.3"/>
    <row r="10442" ht="14" hidden="1" x14ac:dyDescent="0.3"/>
    <row r="10443" ht="14" hidden="1" x14ac:dyDescent="0.3"/>
    <row r="10444" ht="14" hidden="1" x14ac:dyDescent="0.3"/>
    <row r="10445" ht="14" hidden="1" x14ac:dyDescent="0.3"/>
    <row r="10446" ht="14" hidden="1" x14ac:dyDescent="0.3"/>
    <row r="10447" ht="14" hidden="1" x14ac:dyDescent="0.3"/>
    <row r="10448" ht="14" hidden="1" x14ac:dyDescent="0.3"/>
    <row r="10449" ht="14" hidden="1" x14ac:dyDescent="0.3"/>
    <row r="10450" ht="14" hidden="1" x14ac:dyDescent="0.3"/>
    <row r="10451" ht="14" hidden="1" x14ac:dyDescent="0.3"/>
    <row r="10452" ht="14" hidden="1" x14ac:dyDescent="0.3"/>
    <row r="10453" ht="14" hidden="1" x14ac:dyDescent="0.3"/>
    <row r="10454" ht="14" hidden="1" x14ac:dyDescent="0.3"/>
    <row r="10455" ht="14" hidden="1" x14ac:dyDescent="0.3"/>
    <row r="10456" ht="14" hidden="1" x14ac:dyDescent="0.3"/>
    <row r="10457" ht="14" hidden="1" x14ac:dyDescent="0.3"/>
    <row r="10458" ht="14" hidden="1" x14ac:dyDescent="0.3"/>
    <row r="10459" ht="14" hidden="1" x14ac:dyDescent="0.3"/>
    <row r="10460" ht="14" hidden="1" x14ac:dyDescent="0.3"/>
    <row r="10461" ht="14" hidden="1" x14ac:dyDescent="0.3"/>
    <row r="10462" ht="14" hidden="1" x14ac:dyDescent="0.3"/>
    <row r="10463" ht="14" hidden="1" x14ac:dyDescent="0.3"/>
    <row r="10464" ht="14" hidden="1" x14ac:dyDescent="0.3"/>
    <row r="10465" ht="14" hidden="1" x14ac:dyDescent="0.3"/>
    <row r="10466" ht="14" hidden="1" x14ac:dyDescent="0.3"/>
    <row r="10467" ht="14" hidden="1" x14ac:dyDescent="0.3"/>
    <row r="10468" ht="14" hidden="1" x14ac:dyDescent="0.3"/>
    <row r="10469" ht="14" hidden="1" x14ac:dyDescent="0.3"/>
    <row r="10470" ht="14" hidden="1" x14ac:dyDescent="0.3"/>
    <row r="10471" ht="14" hidden="1" x14ac:dyDescent="0.3"/>
    <row r="10472" ht="14" hidden="1" x14ac:dyDescent="0.3"/>
    <row r="10473" ht="14" hidden="1" x14ac:dyDescent="0.3"/>
    <row r="10474" ht="14" hidden="1" x14ac:dyDescent="0.3"/>
    <row r="10475" ht="14" hidden="1" x14ac:dyDescent="0.3"/>
    <row r="10476" ht="14" hidden="1" x14ac:dyDescent="0.3"/>
    <row r="10477" ht="14" hidden="1" x14ac:dyDescent="0.3"/>
    <row r="10478" ht="14" hidden="1" x14ac:dyDescent="0.3"/>
    <row r="10479" ht="14" hidden="1" x14ac:dyDescent="0.3"/>
    <row r="10480" ht="14" hidden="1" x14ac:dyDescent="0.3"/>
    <row r="10481" ht="14" hidden="1" x14ac:dyDescent="0.3"/>
    <row r="10482" ht="14" hidden="1" x14ac:dyDescent="0.3"/>
    <row r="10483" ht="14" hidden="1" x14ac:dyDescent="0.3"/>
    <row r="10484" ht="14" hidden="1" x14ac:dyDescent="0.3"/>
    <row r="10485" ht="14" hidden="1" x14ac:dyDescent="0.3"/>
    <row r="10486" ht="14" hidden="1" x14ac:dyDescent="0.3"/>
    <row r="10487" ht="14" hidden="1" x14ac:dyDescent="0.3"/>
    <row r="10488" ht="14" hidden="1" x14ac:dyDescent="0.3"/>
    <row r="10489" ht="14" hidden="1" x14ac:dyDescent="0.3"/>
    <row r="10490" ht="14" hidden="1" x14ac:dyDescent="0.3"/>
    <row r="10491" ht="14" hidden="1" x14ac:dyDescent="0.3"/>
    <row r="10492" ht="14" hidden="1" x14ac:dyDescent="0.3"/>
    <row r="10493" ht="14" hidden="1" x14ac:dyDescent="0.3"/>
    <row r="10494" ht="14" hidden="1" x14ac:dyDescent="0.3"/>
    <row r="10495" ht="14" hidden="1" x14ac:dyDescent="0.3"/>
    <row r="10496" ht="14" hidden="1" x14ac:dyDescent="0.3"/>
    <row r="10497" ht="14" hidden="1" x14ac:dyDescent="0.3"/>
    <row r="10498" ht="14" hidden="1" x14ac:dyDescent="0.3"/>
    <row r="10499" ht="14" hidden="1" x14ac:dyDescent="0.3"/>
    <row r="10500" ht="14" hidden="1" x14ac:dyDescent="0.3"/>
    <row r="10501" ht="14" hidden="1" x14ac:dyDescent="0.3"/>
    <row r="10502" ht="14" hidden="1" x14ac:dyDescent="0.3"/>
    <row r="10503" ht="14" hidden="1" x14ac:dyDescent="0.3"/>
    <row r="10504" ht="14" hidden="1" x14ac:dyDescent="0.3"/>
    <row r="10505" ht="14" hidden="1" x14ac:dyDescent="0.3"/>
    <row r="10506" ht="14" hidden="1" x14ac:dyDescent="0.3"/>
    <row r="10507" ht="14" hidden="1" x14ac:dyDescent="0.3"/>
    <row r="10508" ht="14" hidden="1" x14ac:dyDescent="0.3"/>
    <row r="10509" ht="14" hidden="1" x14ac:dyDescent="0.3"/>
    <row r="10510" ht="14" hidden="1" x14ac:dyDescent="0.3"/>
    <row r="10511" ht="14" hidden="1" x14ac:dyDescent="0.3"/>
    <row r="10512" ht="14" hidden="1" x14ac:dyDescent="0.3"/>
    <row r="10513" ht="14" hidden="1" x14ac:dyDescent="0.3"/>
    <row r="10514" ht="14" hidden="1" x14ac:dyDescent="0.3"/>
    <row r="10515" ht="14" hidden="1" x14ac:dyDescent="0.3"/>
    <row r="10516" ht="14" hidden="1" x14ac:dyDescent="0.3"/>
    <row r="10517" ht="14" hidden="1" x14ac:dyDescent="0.3"/>
    <row r="10518" ht="14" hidden="1" x14ac:dyDescent="0.3"/>
    <row r="10519" ht="14" hidden="1" x14ac:dyDescent="0.3"/>
    <row r="10520" ht="14" hidden="1" x14ac:dyDescent="0.3"/>
    <row r="10521" ht="14" hidden="1" x14ac:dyDescent="0.3"/>
    <row r="10522" ht="14" hidden="1" x14ac:dyDescent="0.3"/>
    <row r="10523" ht="14" hidden="1" x14ac:dyDescent="0.3"/>
    <row r="10524" ht="14" hidden="1" x14ac:dyDescent="0.3"/>
    <row r="10525" ht="14" hidden="1" x14ac:dyDescent="0.3"/>
    <row r="10526" ht="14" hidden="1" x14ac:dyDescent="0.3"/>
    <row r="10527" ht="14" hidden="1" x14ac:dyDescent="0.3"/>
    <row r="10528" ht="14" hidden="1" x14ac:dyDescent="0.3"/>
    <row r="10529" ht="14" hidden="1" x14ac:dyDescent="0.3"/>
    <row r="10530" ht="14" hidden="1" x14ac:dyDescent="0.3"/>
    <row r="10531" ht="14" hidden="1" x14ac:dyDescent="0.3"/>
    <row r="10532" ht="14" hidden="1" x14ac:dyDescent="0.3"/>
    <row r="10533" ht="14" hidden="1" x14ac:dyDescent="0.3"/>
    <row r="10534" ht="14" hidden="1" x14ac:dyDescent="0.3"/>
    <row r="10535" ht="14" hidden="1" x14ac:dyDescent="0.3"/>
    <row r="10536" ht="14" hidden="1" x14ac:dyDescent="0.3"/>
    <row r="10537" ht="14" hidden="1" x14ac:dyDescent="0.3"/>
    <row r="10538" ht="14" hidden="1" x14ac:dyDescent="0.3"/>
    <row r="10539" ht="14" hidden="1" x14ac:dyDescent="0.3"/>
    <row r="10540" ht="14" hidden="1" x14ac:dyDescent="0.3"/>
    <row r="10541" ht="14" hidden="1" x14ac:dyDescent="0.3"/>
    <row r="10542" ht="14" hidden="1" x14ac:dyDescent="0.3"/>
    <row r="10543" ht="14" hidden="1" x14ac:dyDescent="0.3"/>
    <row r="10544" ht="14" hidden="1" x14ac:dyDescent="0.3"/>
    <row r="10545" ht="14" hidden="1" x14ac:dyDescent="0.3"/>
    <row r="10546" ht="14" hidden="1" x14ac:dyDescent="0.3"/>
    <row r="10547" ht="14" hidden="1" x14ac:dyDescent="0.3"/>
    <row r="10548" ht="14" hidden="1" x14ac:dyDescent="0.3"/>
    <row r="10549" ht="14" hidden="1" x14ac:dyDescent="0.3"/>
    <row r="10550" ht="14" hidden="1" x14ac:dyDescent="0.3"/>
    <row r="10551" ht="14" hidden="1" x14ac:dyDescent="0.3"/>
    <row r="10552" ht="14" hidden="1" x14ac:dyDescent="0.3"/>
    <row r="10553" ht="14" hidden="1" x14ac:dyDescent="0.3"/>
    <row r="10554" ht="14" hidden="1" x14ac:dyDescent="0.3"/>
    <row r="10555" ht="14" hidden="1" x14ac:dyDescent="0.3"/>
    <row r="10556" ht="14" hidden="1" x14ac:dyDescent="0.3"/>
    <row r="10557" ht="14" hidden="1" x14ac:dyDescent="0.3"/>
    <row r="10558" ht="14" hidden="1" x14ac:dyDescent="0.3"/>
    <row r="10559" ht="14" hidden="1" x14ac:dyDescent="0.3"/>
    <row r="10560" ht="14" hidden="1" x14ac:dyDescent="0.3"/>
    <row r="10561" ht="14" hidden="1" x14ac:dyDescent="0.3"/>
    <row r="10562" ht="14" hidden="1" x14ac:dyDescent="0.3"/>
    <row r="10563" ht="14" hidden="1" x14ac:dyDescent="0.3"/>
    <row r="10564" ht="14" hidden="1" x14ac:dyDescent="0.3"/>
    <row r="10565" ht="14" hidden="1" x14ac:dyDescent="0.3"/>
    <row r="10566" ht="14" hidden="1" x14ac:dyDescent="0.3"/>
    <row r="10567" ht="14" hidden="1" x14ac:dyDescent="0.3"/>
    <row r="10568" ht="14" hidden="1" x14ac:dyDescent="0.3"/>
    <row r="10569" ht="14" hidden="1" x14ac:dyDescent="0.3"/>
    <row r="10570" ht="14" hidden="1" x14ac:dyDescent="0.3"/>
    <row r="10571" ht="14" hidden="1" x14ac:dyDescent="0.3"/>
    <row r="10572" ht="14" hidden="1" x14ac:dyDescent="0.3"/>
    <row r="10573" ht="14" hidden="1" x14ac:dyDescent="0.3"/>
    <row r="10574" ht="14" hidden="1" x14ac:dyDescent="0.3"/>
    <row r="10575" ht="14" hidden="1" x14ac:dyDescent="0.3"/>
    <row r="10576" ht="14" hidden="1" x14ac:dyDescent="0.3"/>
    <row r="10577" ht="14" hidden="1" x14ac:dyDescent="0.3"/>
    <row r="10578" ht="14" hidden="1" x14ac:dyDescent="0.3"/>
    <row r="10579" ht="14" hidden="1" x14ac:dyDescent="0.3"/>
    <row r="10580" ht="14" hidden="1" x14ac:dyDescent="0.3"/>
    <row r="10581" ht="14" hidden="1" x14ac:dyDescent="0.3"/>
    <row r="10582" ht="14" hidden="1" x14ac:dyDescent="0.3"/>
    <row r="10583" ht="14" hidden="1" x14ac:dyDescent="0.3"/>
    <row r="10584" ht="14" hidden="1" x14ac:dyDescent="0.3"/>
    <row r="10585" ht="14" hidden="1" x14ac:dyDescent="0.3"/>
    <row r="10586" ht="14" hidden="1" x14ac:dyDescent="0.3"/>
    <row r="10587" ht="14" hidden="1" x14ac:dyDescent="0.3"/>
    <row r="10588" ht="14" hidden="1" x14ac:dyDescent="0.3"/>
    <row r="10589" ht="14" hidden="1" x14ac:dyDescent="0.3"/>
    <row r="10590" ht="14" hidden="1" x14ac:dyDescent="0.3"/>
    <row r="10591" ht="14" hidden="1" x14ac:dyDescent="0.3"/>
    <row r="10592" ht="14" hidden="1" x14ac:dyDescent="0.3"/>
    <row r="10593" ht="14" hidden="1" x14ac:dyDescent="0.3"/>
    <row r="10594" ht="14" hidden="1" x14ac:dyDescent="0.3"/>
    <row r="10595" ht="14" hidden="1" x14ac:dyDescent="0.3"/>
    <row r="10596" ht="14" hidden="1" x14ac:dyDescent="0.3"/>
    <row r="10597" ht="14" hidden="1" x14ac:dyDescent="0.3"/>
    <row r="10598" ht="14" hidden="1" x14ac:dyDescent="0.3"/>
    <row r="10599" ht="14" hidden="1" x14ac:dyDescent="0.3"/>
    <row r="10600" ht="14" hidden="1" x14ac:dyDescent="0.3"/>
    <row r="10601" ht="14" hidden="1" x14ac:dyDescent="0.3"/>
    <row r="10602" ht="14" hidden="1" x14ac:dyDescent="0.3"/>
    <row r="10603" ht="14" hidden="1" x14ac:dyDescent="0.3"/>
    <row r="10604" ht="14" hidden="1" x14ac:dyDescent="0.3"/>
    <row r="10605" ht="14" hidden="1" x14ac:dyDescent="0.3"/>
    <row r="10606" ht="14" hidden="1" x14ac:dyDescent="0.3"/>
    <row r="10607" ht="14" hidden="1" x14ac:dyDescent="0.3"/>
    <row r="10608" ht="14" hidden="1" x14ac:dyDescent="0.3"/>
    <row r="10609" ht="14" hidden="1" x14ac:dyDescent="0.3"/>
    <row r="10610" ht="14" hidden="1" x14ac:dyDescent="0.3"/>
    <row r="10611" ht="14" hidden="1" x14ac:dyDescent="0.3"/>
    <row r="10612" ht="14" hidden="1" x14ac:dyDescent="0.3"/>
    <row r="10613" ht="14" hidden="1" x14ac:dyDescent="0.3"/>
    <row r="10614" ht="14" hidden="1" x14ac:dyDescent="0.3"/>
    <row r="10615" ht="14" hidden="1" x14ac:dyDescent="0.3"/>
    <row r="10616" ht="14" hidden="1" x14ac:dyDescent="0.3"/>
    <row r="10617" ht="14" hidden="1" x14ac:dyDescent="0.3"/>
    <row r="10618" ht="14" hidden="1" x14ac:dyDescent="0.3"/>
    <row r="10619" ht="14" hidden="1" x14ac:dyDescent="0.3"/>
    <row r="10620" ht="14" hidden="1" x14ac:dyDescent="0.3"/>
    <row r="10621" ht="14" hidden="1" x14ac:dyDescent="0.3"/>
    <row r="10622" ht="14" hidden="1" x14ac:dyDescent="0.3"/>
    <row r="10623" ht="14" hidden="1" x14ac:dyDescent="0.3"/>
    <row r="10624" ht="14" hidden="1" x14ac:dyDescent="0.3"/>
    <row r="10625" ht="14" hidden="1" x14ac:dyDescent="0.3"/>
    <row r="10626" ht="14" hidden="1" x14ac:dyDescent="0.3"/>
    <row r="10627" ht="14" hidden="1" x14ac:dyDescent="0.3"/>
    <row r="10628" ht="14" hidden="1" x14ac:dyDescent="0.3"/>
    <row r="10629" ht="14" hidden="1" x14ac:dyDescent="0.3"/>
    <row r="10630" ht="14" hidden="1" x14ac:dyDescent="0.3"/>
    <row r="10631" ht="14" hidden="1" x14ac:dyDescent="0.3"/>
    <row r="10632" ht="14" hidden="1" x14ac:dyDescent="0.3"/>
    <row r="10633" ht="14" hidden="1" x14ac:dyDescent="0.3"/>
    <row r="10634" ht="14" hidden="1" x14ac:dyDescent="0.3"/>
    <row r="10635" ht="14" hidden="1" x14ac:dyDescent="0.3"/>
    <row r="10636" ht="14" hidden="1" x14ac:dyDescent="0.3"/>
    <row r="10637" ht="14" hidden="1" x14ac:dyDescent="0.3"/>
    <row r="10638" ht="14" hidden="1" x14ac:dyDescent="0.3"/>
    <row r="10639" ht="14" hidden="1" x14ac:dyDescent="0.3"/>
    <row r="10640" ht="14" hidden="1" x14ac:dyDescent="0.3"/>
    <row r="10641" ht="14" hidden="1" x14ac:dyDescent="0.3"/>
    <row r="10642" ht="14" hidden="1" x14ac:dyDescent="0.3"/>
    <row r="10643" ht="14" hidden="1" x14ac:dyDescent="0.3"/>
    <row r="10644" ht="14" hidden="1" x14ac:dyDescent="0.3"/>
    <row r="10645" ht="14" hidden="1" x14ac:dyDescent="0.3"/>
    <row r="10646" ht="14" hidden="1" x14ac:dyDescent="0.3"/>
    <row r="10647" ht="14" hidden="1" x14ac:dyDescent="0.3"/>
    <row r="10648" ht="14" hidden="1" x14ac:dyDescent="0.3"/>
    <row r="10649" ht="14" hidden="1" x14ac:dyDescent="0.3"/>
    <row r="10650" ht="14" hidden="1" x14ac:dyDescent="0.3"/>
    <row r="10651" ht="14" hidden="1" x14ac:dyDescent="0.3"/>
    <row r="10652" ht="14" hidden="1" x14ac:dyDescent="0.3"/>
    <row r="10653" ht="14" hidden="1" x14ac:dyDescent="0.3"/>
    <row r="10654" ht="14" hidden="1" x14ac:dyDescent="0.3"/>
    <row r="10655" ht="14" hidden="1" x14ac:dyDescent="0.3"/>
    <row r="10656" ht="14" hidden="1" x14ac:dyDescent="0.3"/>
    <row r="10657" ht="14" hidden="1" x14ac:dyDescent="0.3"/>
    <row r="10658" ht="14" hidden="1" x14ac:dyDescent="0.3"/>
    <row r="10659" ht="14" hidden="1" x14ac:dyDescent="0.3"/>
    <row r="10660" ht="14" hidden="1" x14ac:dyDescent="0.3"/>
    <row r="10661" ht="14" hidden="1" x14ac:dyDescent="0.3"/>
    <row r="10662" ht="14" hidden="1" x14ac:dyDescent="0.3"/>
    <row r="10663" ht="14" hidden="1" x14ac:dyDescent="0.3"/>
    <row r="10664" ht="14" hidden="1" x14ac:dyDescent="0.3"/>
    <row r="10665" ht="14" hidden="1" x14ac:dyDescent="0.3"/>
    <row r="10666" ht="14" hidden="1" x14ac:dyDescent="0.3"/>
    <row r="10667" ht="14" hidden="1" x14ac:dyDescent="0.3"/>
    <row r="10668" ht="14" hidden="1" x14ac:dyDescent="0.3"/>
    <row r="10669" ht="14" hidden="1" x14ac:dyDescent="0.3"/>
    <row r="10670" ht="14" hidden="1" x14ac:dyDescent="0.3"/>
    <row r="10671" ht="14" hidden="1" x14ac:dyDescent="0.3"/>
    <row r="10672" ht="14" hidden="1" x14ac:dyDescent="0.3"/>
    <row r="10673" ht="14" hidden="1" x14ac:dyDescent="0.3"/>
    <row r="10674" ht="14" hidden="1" x14ac:dyDescent="0.3"/>
    <row r="10675" ht="14" hidden="1" x14ac:dyDescent="0.3"/>
    <row r="10676" ht="14" hidden="1" x14ac:dyDescent="0.3"/>
    <row r="10677" ht="14" hidden="1" x14ac:dyDescent="0.3"/>
    <row r="10678" ht="14" hidden="1" x14ac:dyDescent="0.3"/>
    <row r="10679" ht="14" hidden="1" x14ac:dyDescent="0.3"/>
    <row r="10680" ht="14" hidden="1" x14ac:dyDescent="0.3"/>
    <row r="10681" ht="14" hidden="1" x14ac:dyDescent="0.3"/>
    <row r="10682" ht="14" hidden="1" x14ac:dyDescent="0.3"/>
    <row r="10683" ht="14" hidden="1" x14ac:dyDescent="0.3"/>
    <row r="10684" ht="14" hidden="1" x14ac:dyDescent="0.3"/>
    <row r="10685" ht="14" hidden="1" x14ac:dyDescent="0.3"/>
    <row r="10686" ht="14" hidden="1" x14ac:dyDescent="0.3"/>
    <row r="10687" ht="14" hidden="1" x14ac:dyDescent="0.3"/>
    <row r="10688" ht="14" hidden="1" x14ac:dyDescent="0.3"/>
    <row r="10689" ht="14" hidden="1" x14ac:dyDescent="0.3"/>
    <row r="10690" ht="14" hidden="1" x14ac:dyDescent="0.3"/>
    <row r="10691" ht="14" hidden="1" x14ac:dyDescent="0.3"/>
    <row r="10692" ht="14" hidden="1" x14ac:dyDescent="0.3"/>
    <row r="10693" ht="14" hidden="1" x14ac:dyDescent="0.3"/>
    <row r="10694" ht="14" hidden="1" x14ac:dyDescent="0.3"/>
    <row r="10695" ht="14" hidden="1" x14ac:dyDescent="0.3"/>
    <row r="10696" ht="14" hidden="1" x14ac:dyDescent="0.3"/>
    <row r="10697" ht="14" hidden="1" x14ac:dyDescent="0.3"/>
    <row r="10698" ht="14" hidden="1" x14ac:dyDescent="0.3"/>
    <row r="10699" ht="14" hidden="1" x14ac:dyDescent="0.3"/>
    <row r="10700" ht="14" hidden="1" x14ac:dyDescent="0.3"/>
    <row r="10701" ht="14" hidden="1" x14ac:dyDescent="0.3"/>
    <row r="10702" ht="14" hidden="1" x14ac:dyDescent="0.3"/>
    <row r="10703" ht="14" hidden="1" x14ac:dyDescent="0.3"/>
    <row r="10704" ht="14" hidden="1" x14ac:dyDescent="0.3"/>
    <row r="10705" ht="14" hidden="1" x14ac:dyDescent="0.3"/>
    <row r="10706" ht="14" hidden="1" x14ac:dyDescent="0.3"/>
    <row r="10707" ht="14" hidden="1" x14ac:dyDescent="0.3"/>
    <row r="10708" ht="14" hidden="1" x14ac:dyDescent="0.3"/>
    <row r="10709" ht="14" hidden="1" x14ac:dyDescent="0.3"/>
    <row r="10710" ht="14" hidden="1" x14ac:dyDescent="0.3"/>
    <row r="10711" ht="14" hidden="1" x14ac:dyDescent="0.3"/>
    <row r="10712" ht="14" hidden="1" x14ac:dyDescent="0.3"/>
    <row r="10713" ht="14" hidden="1" x14ac:dyDescent="0.3"/>
    <row r="10714" ht="14" hidden="1" x14ac:dyDescent="0.3"/>
    <row r="10715" ht="14" hidden="1" x14ac:dyDescent="0.3"/>
    <row r="10716" ht="14" hidden="1" x14ac:dyDescent="0.3"/>
    <row r="10717" ht="14" hidden="1" x14ac:dyDescent="0.3"/>
    <row r="10718" ht="14" hidden="1" x14ac:dyDescent="0.3"/>
    <row r="10719" ht="14" hidden="1" x14ac:dyDescent="0.3"/>
    <row r="10720" ht="14" hidden="1" x14ac:dyDescent="0.3"/>
    <row r="10721" ht="14" hidden="1" x14ac:dyDescent="0.3"/>
    <row r="10722" ht="14" hidden="1" x14ac:dyDescent="0.3"/>
    <row r="10723" ht="14" hidden="1" x14ac:dyDescent="0.3"/>
    <row r="10724" ht="14" hidden="1" x14ac:dyDescent="0.3"/>
    <row r="10725" ht="14" hidden="1" x14ac:dyDescent="0.3"/>
    <row r="10726" ht="14" hidden="1" x14ac:dyDescent="0.3"/>
    <row r="10727" ht="14" hidden="1" x14ac:dyDescent="0.3"/>
    <row r="10728" ht="14" hidden="1" x14ac:dyDescent="0.3"/>
    <row r="10729" ht="14" hidden="1" x14ac:dyDescent="0.3"/>
    <row r="10730" ht="14" hidden="1" x14ac:dyDescent="0.3"/>
    <row r="10731" ht="14" hidden="1" x14ac:dyDescent="0.3"/>
    <row r="10732" ht="14" hidden="1" x14ac:dyDescent="0.3"/>
    <row r="10733" ht="14" hidden="1" x14ac:dyDescent="0.3"/>
    <row r="10734" ht="14" hidden="1" x14ac:dyDescent="0.3"/>
    <row r="10735" ht="14" hidden="1" x14ac:dyDescent="0.3"/>
    <row r="10736" ht="14" hidden="1" x14ac:dyDescent="0.3"/>
    <row r="10737" ht="14" hidden="1" x14ac:dyDescent="0.3"/>
    <row r="10738" ht="14" hidden="1" x14ac:dyDescent="0.3"/>
    <row r="10739" ht="14" hidden="1" x14ac:dyDescent="0.3"/>
    <row r="10740" ht="14" hidden="1" x14ac:dyDescent="0.3"/>
    <row r="10741" ht="14" hidden="1" x14ac:dyDescent="0.3"/>
    <row r="10742" ht="14" hidden="1" x14ac:dyDescent="0.3"/>
    <row r="10743" ht="14" hidden="1" x14ac:dyDescent="0.3"/>
    <row r="10744" ht="14" hidden="1" x14ac:dyDescent="0.3"/>
    <row r="10745" ht="14" hidden="1" x14ac:dyDescent="0.3"/>
    <row r="10746" ht="14" hidden="1" x14ac:dyDescent="0.3"/>
    <row r="10747" ht="14" hidden="1" x14ac:dyDescent="0.3"/>
    <row r="10748" ht="14" hidden="1" x14ac:dyDescent="0.3"/>
    <row r="10749" ht="14" hidden="1" x14ac:dyDescent="0.3"/>
    <row r="10750" ht="14" hidden="1" x14ac:dyDescent="0.3"/>
    <row r="10751" ht="14" hidden="1" x14ac:dyDescent="0.3"/>
    <row r="10752" ht="14" hidden="1" x14ac:dyDescent="0.3"/>
    <row r="10753" ht="14" hidden="1" x14ac:dyDescent="0.3"/>
    <row r="10754" ht="14" hidden="1" x14ac:dyDescent="0.3"/>
    <row r="10755" ht="14" hidden="1" x14ac:dyDescent="0.3"/>
    <row r="10756" ht="14" hidden="1" x14ac:dyDescent="0.3"/>
    <row r="10757" ht="14" hidden="1" x14ac:dyDescent="0.3"/>
    <row r="10758" ht="14" hidden="1" x14ac:dyDescent="0.3"/>
    <row r="10759" ht="14" hidden="1" x14ac:dyDescent="0.3"/>
    <row r="10760" ht="14" hidden="1" x14ac:dyDescent="0.3"/>
    <row r="10761" ht="14" hidden="1" x14ac:dyDescent="0.3"/>
    <row r="10762" ht="14" hidden="1" x14ac:dyDescent="0.3"/>
    <row r="10763" ht="14" hidden="1" x14ac:dyDescent="0.3"/>
    <row r="10764" ht="14" hidden="1" x14ac:dyDescent="0.3"/>
    <row r="10765" ht="14" hidden="1" x14ac:dyDescent="0.3"/>
    <row r="10766" ht="14" hidden="1" x14ac:dyDescent="0.3"/>
    <row r="10767" ht="14" hidden="1" x14ac:dyDescent="0.3"/>
    <row r="10768" ht="14" hidden="1" x14ac:dyDescent="0.3"/>
    <row r="10769" ht="14" hidden="1" x14ac:dyDescent="0.3"/>
    <row r="10770" ht="14" hidden="1" x14ac:dyDescent="0.3"/>
    <row r="10771" ht="14" hidden="1" x14ac:dyDescent="0.3"/>
    <row r="10772" ht="14" hidden="1" x14ac:dyDescent="0.3"/>
    <row r="10773" ht="14" hidden="1" x14ac:dyDescent="0.3"/>
    <row r="10774" ht="14" hidden="1" x14ac:dyDescent="0.3"/>
    <row r="10775" ht="14" hidden="1" x14ac:dyDescent="0.3"/>
    <row r="10776" ht="14" hidden="1" x14ac:dyDescent="0.3"/>
    <row r="10777" ht="14" hidden="1" x14ac:dyDescent="0.3"/>
    <row r="10778" ht="14" hidden="1" x14ac:dyDescent="0.3"/>
    <row r="10779" ht="14" hidden="1" x14ac:dyDescent="0.3"/>
    <row r="10780" ht="14" hidden="1" x14ac:dyDescent="0.3"/>
    <row r="10781" ht="14" hidden="1" x14ac:dyDescent="0.3"/>
    <row r="10782" ht="14" hidden="1" x14ac:dyDescent="0.3"/>
    <row r="10783" ht="14" hidden="1" x14ac:dyDescent="0.3"/>
    <row r="10784" ht="14" hidden="1" x14ac:dyDescent="0.3"/>
    <row r="10785" ht="14" hidden="1" x14ac:dyDescent="0.3"/>
    <row r="10786" ht="14" hidden="1" x14ac:dyDescent="0.3"/>
    <row r="10787" ht="14" hidden="1" x14ac:dyDescent="0.3"/>
    <row r="10788" ht="14" hidden="1" x14ac:dyDescent="0.3"/>
    <row r="10789" ht="14" hidden="1" x14ac:dyDescent="0.3"/>
    <row r="10790" ht="14" hidden="1" x14ac:dyDescent="0.3"/>
    <row r="10791" ht="14" hidden="1" x14ac:dyDescent="0.3"/>
    <row r="10792" ht="14" hidden="1" x14ac:dyDescent="0.3"/>
  </sheetData>
  <sheetProtection selectLockedCells="1"/>
  <mergeCells count="6">
    <mergeCell ref="D39:D41"/>
    <mergeCell ref="E39:O41"/>
    <mergeCell ref="D3:O5"/>
    <mergeCell ref="P3:Q3"/>
    <mergeCell ref="P4:Q4"/>
    <mergeCell ref="P5:Q5"/>
  </mergeCell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DCD3ED"/>
  </sheetPr>
  <dimension ref="A1:AN65"/>
  <sheetViews>
    <sheetView showGridLines="0" topLeftCell="I27" zoomScale="70" zoomScaleNormal="70" zoomScaleSheetLayoutView="69" workbookViewId="0">
      <selection activeCell="B47" sqref="B47:U64"/>
    </sheetView>
  </sheetViews>
  <sheetFormatPr baseColWidth="10" defaultColWidth="0" defaultRowHeight="14.5" zeroHeight="1" x14ac:dyDescent="0.35"/>
  <cols>
    <col min="1" max="1" width="3.1796875" customWidth="1"/>
    <col min="2" max="2" width="9.81640625" customWidth="1"/>
    <col min="3" max="3" width="6.453125" customWidth="1"/>
    <col min="4" max="12" width="10.1796875" customWidth="1"/>
    <col min="13" max="13" width="11" customWidth="1"/>
    <col min="14" max="14" width="11" style="68" customWidth="1"/>
    <col min="15" max="15" width="10.1796875" style="68" customWidth="1"/>
    <col min="16" max="16" width="12.81640625" customWidth="1"/>
    <col min="17" max="17" width="8" customWidth="1"/>
    <col min="18" max="18" width="9.1796875" customWidth="1"/>
    <col min="19" max="19" width="7.81640625" customWidth="1"/>
    <col min="20" max="20" width="9.453125" customWidth="1"/>
    <col min="21" max="21" width="8.81640625" customWidth="1"/>
    <col min="22" max="22" width="7" customWidth="1"/>
    <col min="23" max="23" width="6" customWidth="1"/>
    <col min="24" max="24" width="5.81640625" customWidth="1"/>
    <col min="25" max="27" width="5.54296875" customWidth="1"/>
    <col min="28" max="30" width="6" customWidth="1"/>
    <col min="31" max="31" width="10.1796875" customWidth="1"/>
    <col min="32" max="32" width="3.54296875" customWidth="1"/>
    <col min="33" max="40" width="0" hidden="1" customWidth="1"/>
    <col min="41" max="16384" width="14.453125" hidden="1"/>
  </cols>
  <sheetData>
    <row r="1" spans="1:39" hidden="1" x14ac:dyDescent="0.35">
      <c r="A1" s="7"/>
      <c r="B1" s="7"/>
      <c r="C1" s="7"/>
      <c r="D1" s="7"/>
      <c r="E1" s="7"/>
      <c r="F1" s="7"/>
      <c r="G1" s="7"/>
      <c r="H1" s="7"/>
      <c r="I1" s="7"/>
      <c r="J1" s="7"/>
      <c r="K1" s="7"/>
      <c r="L1" s="7"/>
      <c r="M1" s="7"/>
      <c r="N1" s="65"/>
      <c r="O1" s="65"/>
      <c r="P1" s="7"/>
      <c r="Q1" s="7"/>
      <c r="R1" s="7"/>
      <c r="S1" s="7"/>
      <c r="T1" s="7"/>
      <c r="U1" s="7"/>
      <c r="V1" s="7"/>
      <c r="W1" s="7"/>
      <c r="X1" s="7"/>
      <c r="Y1" s="7"/>
      <c r="Z1" s="7"/>
      <c r="AA1" s="7"/>
      <c r="AB1" s="7"/>
      <c r="AC1" s="7"/>
      <c r="AD1" s="7"/>
      <c r="AE1" s="7"/>
      <c r="AF1" s="7"/>
    </row>
    <row r="2" spans="1:39" hidden="1" x14ac:dyDescent="0.35">
      <c r="A2" s="7"/>
      <c r="B2" s="8"/>
      <c r="C2" s="8"/>
      <c r="D2" s="8"/>
      <c r="E2" s="8"/>
      <c r="F2" s="8"/>
      <c r="G2" s="8"/>
      <c r="H2" s="8"/>
      <c r="I2" s="8"/>
      <c r="J2" s="8"/>
      <c r="K2" s="8"/>
      <c r="L2" s="8"/>
      <c r="M2" s="8"/>
      <c r="N2" s="66"/>
      <c r="O2" s="66"/>
      <c r="P2" s="8"/>
      <c r="Q2" s="8"/>
      <c r="R2" s="8"/>
      <c r="S2" s="8"/>
      <c r="T2" s="8"/>
      <c r="U2" s="8"/>
      <c r="V2" s="8"/>
      <c r="W2" s="8"/>
      <c r="X2" s="8"/>
      <c r="Y2" s="9"/>
      <c r="Z2" s="9"/>
      <c r="AA2" s="9"/>
      <c r="AB2" s="9"/>
      <c r="AC2" s="9"/>
      <c r="AD2" s="9"/>
      <c r="AE2" s="9"/>
      <c r="AF2" s="9"/>
    </row>
    <row r="3" spans="1:39" ht="45" hidden="1" x14ac:dyDescent="0.35">
      <c r="A3" s="7"/>
      <c r="B3" s="13"/>
      <c r="C3" s="11"/>
      <c r="D3" s="11"/>
      <c r="E3" s="11"/>
      <c r="F3" s="11"/>
      <c r="G3" s="11"/>
      <c r="H3" s="11"/>
      <c r="I3" s="11"/>
      <c r="J3" s="11"/>
      <c r="K3" s="11"/>
      <c r="L3" s="11"/>
      <c r="M3" s="11"/>
      <c r="N3" s="67"/>
      <c r="O3" s="67"/>
      <c r="P3" s="11"/>
      <c r="Q3" s="11"/>
      <c r="R3" s="11"/>
      <c r="S3" s="11"/>
      <c r="T3" s="11"/>
      <c r="U3" s="11"/>
      <c r="V3" s="11"/>
      <c r="W3" s="11"/>
      <c r="X3" s="11"/>
      <c r="Y3" s="12"/>
      <c r="Z3" s="12"/>
      <c r="AA3" s="12"/>
      <c r="AB3" s="12"/>
      <c r="AC3" s="12"/>
      <c r="AD3" s="12"/>
      <c r="AE3" s="12"/>
      <c r="AF3" s="12"/>
    </row>
    <row r="4" spans="1:39" ht="16.5" customHeight="1" x14ac:dyDescent="0.35">
      <c r="A4" s="7"/>
      <c r="B4" s="13"/>
      <c r="C4" s="11"/>
      <c r="D4" s="11"/>
      <c r="E4" s="11"/>
      <c r="F4" s="11"/>
      <c r="G4" s="11"/>
      <c r="H4" s="11"/>
      <c r="I4" s="11"/>
      <c r="J4" s="11"/>
      <c r="K4" s="11"/>
      <c r="L4" s="11"/>
      <c r="M4" s="11"/>
      <c r="N4" s="67"/>
      <c r="U4" s="11"/>
      <c r="V4" s="11"/>
      <c r="W4" s="11"/>
      <c r="X4" s="11"/>
      <c r="Y4" s="12"/>
      <c r="Z4" s="12"/>
      <c r="AA4" s="12"/>
      <c r="AB4" s="12"/>
      <c r="AC4" s="12"/>
      <c r="AD4" s="12"/>
      <c r="AE4" s="12"/>
      <c r="AF4" s="12"/>
    </row>
    <row r="5" spans="1:39" ht="15" customHeight="1" x14ac:dyDescent="0.5">
      <c r="A5" s="7"/>
      <c r="B5" s="32"/>
      <c r="AF5" s="12"/>
    </row>
    <row r="6" spans="1:39" ht="15" customHeight="1" x14ac:dyDescent="0.5">
      <c r="A6" s="7"/>
      <c r="B6" s="32"/>
      <c r="AF6" s="12"/>
    </row>
    <row r="7" spans="1:39" ht="15" customHeight="1" x14ac:dyDescent="0.5">
      <c r="A7" s="7"/>
      <c r="B7" s="32"/>
      <c r="AF7" s="12"/>
    </row>
    <row r="8" spans="1:39" ht="15" customHeight="1" x14ac:dyDescent="0.5">
      <c r="A8" s="7"/>
      <c r="B8" s="32"/>
      <c r="AF8" s="12"/>
    </row>
    <row r="9" spans="1:39" ht="15" customHeight="1" x14ac:dyDescent="0.5">
      <c r="A9" s="7"/>
      <c r="B9" s="32"/>
      <c r="S9" s="83"/>
      <c r="AF9" s="12"/>
    </row>
    <row r="10" spans="1:39" ht="15" customHeight="1" x14ac:dyDescent="0.35">
      <c r="A10" s="7"/>
      <c r="B10" s="123"/>
      <c r="C10" s="123"/>
      <c r="D10" s="124"/>
      <c r="E10" s="124"/>
      <c r="F10" s="124"/>
      <c r="G10" s="124"/>
      <c r="H10" s="124"/>
      <c r="I10" s="124"/>
      <c r="J10" s="124"/>
      <c r="K10" s="124"/>
      <c r="L10" s="124"/>
      <c r="M10" s="124"/>
      <c r="N10" s="125"/>
      <c r="U10" s="123"/>
      <c r="V10" s="124"/>
      <c r="W10" s="124"/>
      <c r="X10" s="124"/>
      <c r="Y10" s="124"/>
      <c r="Z10" s="130"/>
      <c r="AA10" s="124"/>
      <c r="AB10" s="124"/>
      <c r="AC10" s="124"/>
      <c r="AD10" s="124"/>
      <c r="AE10" s="124"/>
      <c r="AF10" s="12"/>
    </row>
    <row r="11" spans="1:39" ht="23.25" customHeight="1" x14ac:dyDescent="0.35">
      <c r="A11" s="7"/>
      <c r="B11" s="522" t="s">
        <v>394</v>
      </c>
      <c r="C11" s="522"/>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6"/>
      <c r="AD11" s="518" t="s">
        <v>546</v>
      </c>
      <c r="AE11" s="519"/>
      <c r="AF11" s="12"/>
    </row>
    <row r="12" spans="1:39" ht="23.25" customHeight="1" x14ac:dyDescent="0.35">
      <c r="A12" s="7"/>
      <c r="B12" s="523" t="s">
        <v>427</v>
      </c>
      <c r="C12" s="523"/>
      <c r="D12" s="517" t="str">
        <f>IF(B12=0,"",VLOOKUP(B12,Objetivos_Estratégicos[],2,FALSE))</f>
        <v>Generar mejores condiciones de convivencia, respeto y cuidado a través de acciones de participación, arte en espacio público,  transformación social y construcción de paz.</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7"/>
      <c r="AC12" s="517"/>
      <c r="AD12" s="520">
        <v>0.1</v>
      </c>
      <c r="AE12" s="521"/>
      <c r="AF12" s="12"/>
    </row>
    <row r="13" spans="1:39" ht="23.25" customHeight="1" x14ac:dyDescent="0.35">
      <c r="A13" s="7"/>
      <c r="B13" s="538" t="s">
        <v>3</v>
      </c>
      <c r="C13" s="539"/>
      <c r="D13" s="515"/>
      <c r="E13" s="515"/>
      <c r="F13" s="515"/>
      <c r="G13" s="515"/>
      <c r="H13" s="515"/>
      <c r="I13" s="515"/>
      <c r="J13" s="515"/>
      <c r="K13" s="516"/>
      <c r="L13" s="514" t="s">
        <v>5</v>
      </c>
      <c r="M13" s="515"/>
      <c r="N13" s="515"/>
      <c r="O13" s="515"/>
      <c r="P13" s="515"/>
      <c r="Q13" s="515"/>
      <c r="R13" s="515"/>
      <c r="S13" s="515"/>
      <c r="T13" s="515"/>
      <c r="U13" s="515"/>
      <c r="V13" s="515"/>
      <c r="W13" s="515"/>
      <c r="X13" s="515"/>
      <c r="Y13" s="515"/>
      <c r="Z13" s="515"/>
      <c r="AA13" s="515"/>
      <c r="AB13" s="515"/>
      <c r="AC13" s="515"/>
      <c r="AD13" s="539"/>
      <c r="AE13" s="540"/>
      <c r="AF13" s="12"/>
    </row>
    <row r="14" spans="1:39" ht="36.75" customHeight="1" x14ac:dyDescent="0.35">
      <c r="A14" s="7"/>
      <c r="B14" s="535" t="s">
        <v>259</v>
      </c>
      <c r="C14" s="536"/>
      <c r="D14" s="536"/>
      <c r="E14" s="536"/>
      <c r="F14" s="536"/>
      <c r="G14" s="536"/>
      <c r="H14" s="536"/>
      <c r="I14" s="536"/>
      <c r="J14" s="536"/>
      <c r="K14" s="537"/>
      <c r="L14" s="541" t="s">
        <v>241</v>
      </c>
      <c r="M14" s="542"/>
      <c r="N14" s="542"/>
      <c r="O14" s="542"/>
      <c r="P14" s="542"/>
      <c r="Q14" s="542"/>
      <c r="R14" s="542"/>
      <c r="S14" s="542"/>
      <c r="T14" s="542"/>
      <c r="U14" s="542"/>
      <c r="V14" s="542"/>
      <c r="W14" s="542"/>
      <c r="X14" s="542"/>
      <c r="Y14" s="542"/>
      <c r="Z14" s="542"/>
      <c r="AA14" s="542"/>
      <c r="AB14" s="542"/>
      <c r="AC14" s="542"/>
      <c r="AD14" s="542"/>
      <c r="AE14" s="543"/>
      <c r="AF14" s="12"/>
    </row>
    <row r="15" spans="1:39" s="52" customFormat="1" ht="23.25" customHeight="1" x14ac:dyDescent="0.35">
      <c r="A15" s="75"/>
      <c r="B15" s="514" t="s">
        <v>10</v>
      </c>
      <c r="C15" s="516"/>
      <c r="D15" s="514" t="s">
        <v>254</v>
      </c>
      <c r="E15" s="515"/>
      <c r="F15" s="516"/>
      <c r="G15" s="514" t="s">
        <v>359</v>
      </c>
      <c r="H15" s="516"/>
      <c r="I15" s="514" t="s">
        <v>308</v>
      </c>
      <c r="J15" s="516"/>
      <c r="K15" s="514" t="s">
        <v>8</v>
      </c>
      <c r="L15" s="516"/>
      <c r="M15" s="514" t="s">
        <v>43</v>
      </c>
      <c r="N15" s="515"/>
      <c r="O15" s="516"/>
      <c r="P15" s="514" t="s">
        <v>248</v>
      </c>
      <c r="Q15" s="515"/>
      <c r="R15" s="515"/>
      <c r="S15" s="515"/>
      <c r="T15" s="515"/>
      <c r="U15" s="515"/>
      <c r="V15" s="515"/>
      <c r="W15" s="515"/>
      <c r="X15" s="515"/>
      <c r="Y15" s="515"/>
      <c r="Z15" s="515"/>
      <c r="AA15" s="515"/>
      <c r="AB15" s="515"/>
      <c r="AC15" s="515"/>
      <c r="AD15" s="515"/>
      <c r="AE15" s="516"/>
      <c r="AF15" s="78"/>
    </row>
    <row r="16" spans="1:39" ht="23.25" customHeight="1" x14ac:dyDescent="0.35">
      <c r="A16" s="7"/>
      <c r="B16" s="544">
        <f>IF($AD$16=0,"",$AD$16)</f>
        <v>0.95</v>
      </c>
      <c r="C16" s="545"/>
      <c r="D16" s="524">
        <v>0.9</v>
      </c>
      <c r="E16" s="525"/>
      <c r="F16" s="526"/>
      <c r="G16" s="533" t="s">
        <v>360</v>
      </c>
      <c r="H16" s="526"/>
      <c r="I16" s="291" t="s">
        <v>270</v>
      </c>
      <c r="J16" s="189" t="str">
        <f>IF(I16="Creciente","▲",IF(I16="Decreciente","▼",IF(I16="Constante","■"," ")))</f>
        <v>▲</v>
      </c>
      <c r="K16" s="533" t="s">
        <v>397</v>
      </c>
      <c r="L16" s="526"/>
      <c r="M16" s="533" t="s">
        <v>336</v>
      </c>
      <c r="N16" s="534"/>
      <c r="O16" s="526"/>
      <c r="P16" s="74" t="s">
        <v>1</v>
      </c>
      <c r="Q16" s="111" t="s">
        <v>391</v>
      </c>
      <c r="R16" s="292">
        <v>0.84989999999999999</v>
      </c>
      <c r="S16" s="190">
        <v>-1</v>
      </c>
      <c r="T16" s="549" t="s">
        <v>2</v>
      </c>
      <c r="U16" s="550"/>
      <c r="V16" s="293">
        <v>0.85</v>
      </c>
      <c r="W16" s="129" t="s">
        <v>392</v>
      </c>
      <c r="X16" s="292">
        <v>0.94989999999999997</v>
      </c>
      <c r="Y16" s="191">
        <v>0</v>
      </c>
      <c r="Z16" s="546" t="s">
        <v>249</v>
      </c>
      <c r="AA16" s="547"/>
      <c r="AB16" s="548"/>
      <c r="AC16" s="111" t="s">
        <v>390</v>
      </c>
      <c r="AD16" s="292">
        <v>0.95</v>
      </c>
      <c r="AE16" s="191">
        <v>1</v>
      </c>
      <c r="AF16" s="12"/>
      <c r="AH16" s="52"/>
      <c r="AI16" s="52"/>
      <c r="AJ16" s="52"/>
      <c r="AK16" s="52"/>
      <c r="AL16" s="52"/>
      <c r="AM16" s="52"/>
    </row>
    <row r="17" spans="1:39" s="52" customFormat="1" ht="23.25" customHeight="1" x14ac:dyDescent="0.35">
      <c r="A17" s="75"/>
      <c r="B17" s="514" t="s">
        <v>256</v>
      </c>
      <c r="C17" s="516"/>
      <c r="D17" s="527" t="s">
        <v>309</v>
      </c>
      <c r="E17" s="527"/>
      <c r="F17" s="527"/>
      <c r="G17" s="527"/>
      <c r="H17" s="514" t="s">
        <v>46</v>
      </c>
      <c r="I17" s="515"/>
      <c r="J17" s="515"/>
      <c r="K17" s="515"/>
      <c r="L17" s="515"/>
      <c r="M17" s="515"/>
      <c r="N17" s="515"/>
      <c r="O17" s="515"/>
      <c r="P17" s="515"/>
      <c r="Q17" s="515"/>
      <c r="R17" s="515"/>
      <c r="S17" s="515"/>
      <c r="T17" s="515"/>
      <c r="U17" s="515"/>
      <c r="V17" s="515"/>
      <c r="W17" s="515"/>
      <c r="X17" s="515"/>
      <c r="Y17" s="515"/>
      <c r="Z17" s="515"/>
      <c r="AA17" s="515"/>
      <c r="AB17" s="515"/>
      <c r="AC17" s="515"/>
      <c r="AD17" s="515"/>
      <c r="AE17" s="516"/>
      <c r="AF17" s="78"/>
    </row>
    <row r="18" spans="1:39" ht="23.25" customHeight="1" x14ac:dyDescent="0.35">
      <c r="A18" s="7"/>
      <c r="B18" s="533" t="s">
        <v>242</v>
      </c>
      <c r="C18" s="526"/>
      <c r="D18" s="528" t="s">
        <v>257</v>
      </c>
      <c r="E18" s="528"/>
      <c r="F18" s="528"/>
      <c r="G18" s="528"/>
      <c r="H18" s="529" t="s">
        <v>521</v>
      </c>
      <c r="I18" s="530"/>
      <c r="J18" s="530"/>
      <c r="K18" s="530"/>
      <c r="L18" s="530"/>
      <c r="M18" s="530"/>
      <c r="N18" s="530"/>
      <c r="O18" s="126" t="s">
        <v>361</v>
      </c>
      <c r="P18" s="531" t="s">
        <v>522</v>
      </c>
      <c r="Q18" s="531"/>
      <c r="R18" s="531"/>
      <c r="S18" s="531"/>
      <c r="T18" s="531"/>
      <c r="U18" s="531"/>
      <c r="V18" s="531"/>
      <c r="W18" s="531"/>
      <c r="X18" s="531"/>
      <c r="Y18" s="531"/>
      <c r="Z18" s="531"/>
      <c r="AA18" s="531"/>
      <c r="AB18" s="531"/>
      <c r="AC18" s="531"/>
      <c r="AD18" s="531"/>
      <c r="AE18" s="532"/>
      <c r="AF18" s="12"/>
      <c r="AH18" s="52"/>
      <c r="AI18" s="52"/>
      <c r="AJ18" s="52"/>
      <c r="AK18" s="52"/>
      <c r="AL18" s="52"/>
      <c r="AM18" s="52"/>
    </row>
    <row r="19" spans="1:39"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c r="AE19" s="516"/>
      <c r="AF19" s="78"/>
    </row>
    <row r="20" spans="1:39" ht="35.25" customHeight="1" x14ac:dyDescent="0.35">
      <c r="A20" s="7"/>
      <c r="B20" s="192" t="s">
        <v>6</v>
      </c>
      <c r="C20" s="551" t="s">
        <v>7</v>
      </c>
      <c r="D20" s="517"/>
      <c r="E20" s="517"/>
      <c r="F20" s="517"/>
      <c r="G20" s="192" t="s">
        <v>497</v>
      </c>
      <c r="H20" s="567" t="s">
        <v>572</v>
      </c>
      <c r="I20" s="568"/>
      <c r="J20" s="568"/>
      <c r="K20" s="568"/>
      <c r="L20" s="568"/>
      <c r="M20" s="568"/>
      <c r="N20" s="568"/>
      <c r="O20" s="568"/>
      <c r="P20" s="568"/>
      <c r="Q20" s="568"/>
      <c r="R20" s="192" t="s">
        <v>523</v>
      </c>
      <c r="S20" s="567" t="s">
        <v>374</v>
      </c>
      <c r="T20" s="568"/>
      <c r="U20" s="568"/>
      <c r="V20" s="568"/>
      <c r="W20" s="568"/>
      <c r="X20" s="568"/>
      <c r="Y20" s="568"/>
      <c r="Z20" s="568"/>
      <c r="AA20" s="568"/>
      <c r="AB20" s="568"/>
      <c r="AC20" s="568"/>
      <c r="AD20" s="568"/>
      <c r="AE20" s="569"/>
      <c r="AF20" s="12"/>
      <c r="AH20" s="52"/>
      <c r="AI20" s="52"/>
      <c r="AJ20" s="52"/>
      <c r="AK20" s="52"/>
      <c r="AL20" s="52"/>
      <c r="AM20" s="52"/>
    </row>
    <row r="21" spans="1:39" s="52" customFormat="1" ht="23.25" customHeight="1" x14ac:dyDescent="0.35">
      <c r="A21" s="75"/>
      <c r="B21" s="193" t="s">
        <v>377</v>
      </c>
      <c r="C21" s="570" t="s">
        <v>67</v>
      </c>
      <c r="D21" s="571"/>
      <c r="E21" s="571"/>
      <c r="F21" s="571"/>
      <c r="G21" s="571"/>
      <c r="H21" s="571"/>
      <c r="I21" s="571"/>
      <c r="J21" s="570" t="s">
        <v>4</v>
      </c>
      <c r="K21" s="571"/>
      <c r="L21" s="572"/>
      <c r="M21" s="164" t="s">
        <v>520</v>
      </c>
      <c r="N21" s="194" t="s">
        <v>376</v>
      </c>
      <c r="O21" s="570" t="s">
        <v>366</v>
      </c>
      <c r="P21" s="571"/>
      <c r="Q21" s="571"/>
      <c r="R21" s="571"/>
      <c r="S21" s="571"/>
      <c r="T21" s="571"/>
      <c r="U21" s="571"/>
      <c r="V21" s="571"/>
      <c r="W21" s="572"/>
      <c r="X21" s="570" t="s">
        <v>367</v>
      </c>
      <c r="Y21" s="571"/>
      <c r="Z21" s="571"/>
      <c r="AA21" s="571"/>
      <c r="AB21" s="571"/>
      <c r="AC21" s="571"/>
      <c r="AD21" s="572"/>
      <c r="AE21" s="164" t="s">
        <v>440</v>
      </c>
      <c r="AF21" s="78"/>
    </row>
    <row r="22" spans="1:39" ht="42" customHeight="1" x14ac:dyDescent="0.35">
      <c r="A22" s="7"/>
      <c r="B22" s="558" t="s">
        <v>498</v>
      </c>
      <c r="C22" s="588" t="str">
        <f>IF(B22="","",VLOOKUP(B22,Estrategias_[],2,FALSE))</f>
        <v>Fomento de la apropiación, uso y disfrute del arte y la cultura en el espacio público.</v>
      </c>
      <c r="D22" s="589"/>
      <c r="E22" s="589"/>
      <c r="F22" s="589"/>
      <c r="G22" s="589"/>
      <c r="H22" s="589"/>
      <c r="I22" s="590"/>
      <c r="J22" s="594" t="s">
        <v>29</v>
      </c>
      <c r="K22" s="595"/>
      <c r="L22" s="596"/>
      <c r="M22" s="561">
        <v>0.55000000000000004</v>
      </c>
      <c r="N22" s="309" t="s">
        <v>465</v>
      </c>
      <c r="O22" s="564" t="str">
        <f>IF(N22="","",VLOOKUP(N22,Indicadores_[],2,FALSE))</f>
        <v>Porcentaje de avance de la estrategia implementada para la atención de artistas en el espacio público que propicie el goce efectivo de los derechos culturales de la ciudadanía.</v>
      </c>
      <c r="P22" s="565"/>
      <c r="Q22" s="565"/>
      <c r="R22" s="565"/>
      <c r="S22" s="565"/>
      <c r="T22" s="565"/>
      <c r="U22" s="565"/>
      <c r="V22" s="565"/>
      <c r="W22" s="566"/>
      <c r="X22" s="582" t="s">
        <v>574</v>
      </c>
      <c r="Y22" s="583"/>
      <c r="Z22" s="583"/>
      <c r="AA22" s="583"/>
      <c r="AB22" s="583"/>
      <c r="AC22" s="583"/>
      <c r="AD22" s="584"/>
      <c r="AE22" s="300">
        <v>0.5</v>
      </c>
      <c r="AF22" s="12"/>
    </row>
    <row r="23" spans="1:39" ht="42" customHeight="1" x14ac:dyDescent="0.35">
      <c r="A23" s="7"/>
      <c r="B23" s="560"/>
      <c r="C23" s="591"/>
      <c r="D23" s="592"/>
      <c r="E23" s="592"/>
      <c r="F23" s="592"/>
      <c r="G23" s="592"/>
      <c r="H23" s="592"/>
      <c r="I23" s="593"/>
      <c r="J23" s="597"/>
      <c r="K23" s="598"/>
      <c r="L23" s="599"/>
      <c r="M23" s="563"/>
      <c r="N23" s="309" t="s">
        <v>466</v>
      </c>
      <c r="O23" s="564" t="str">
        <f>IF(N23="","",VLOOKUP(N23,Indicadores_[],2,FALSE))</f>
        <v>Número de actividades desarrolladas de impacto artístico, cultural y patrimonial en Bogotá y la Región.</v>
      </c>
      <c r="P23" s="565"/>
      <c r="Q23" s="565"/>
      <c r="R23" s="565"/>
      <c r="S23" s="565"/>
      <c r="T23" s="565"/>
      <c r="U23" s="565"/>
      <c r="V23" s="565"/>
      <c r="W23" s="566"/>
      <c r="X23" s="582" t="s">
        <v>578</v>
      </c>
      <c r="Y23" s="583"/>
      <c r="Z23" s="583"/>
      <c r="AA23" s="583"/>
      <c r="AB23" s="583"/>
      <c r="AC23" s="583"/>
      <c r="AD23" s="584"/>
      <c r="AE23" s="300">
        <v>0.5</v>
      </c>
      <c r="AF23" s="12"/>
    </row>
    <row r="24" spans="1:39" ht="47.25" customHeight="1" x14ac:dyDescent="0.35">
      <c r="A24" s="7"/>
      <c r="B24" s="558" t="s">
        <v>499</v>
      </c>
      <c r="C24" s="564" t="str">
        <f>IF(B24="","",VLOOKUP(B24,Estrategias_[],2,FALSE))</f>
        <v>Generación de estrategias culturales que aporten a la transformación social, construcción de paz,  atención integral a poblaciones vulnerables y la promoción de los derechos humanos.</v>
      </c>
      <c r="D24" s="565"/>
      <c r="E24" s="565"/>
      <c r="F24" s="565"/>
      <c r="G24" s="565"/>
      <c r="H24" s="565"/>
      <c r="I24" s="566"/>
      <c r="J24" s="573" t="s">
        <v>25</v>
      </c>
      <c r="K24" s="574"/>
      <c r="L24" s="575"/>
      <c r="M24" s="561">
        <v>0.45</v>
      </c>
      <c r="N24" s="309" t="s">
        <v>507</v>
      </c>
      <c r="O24" s="564" t="str">
        <f>IF(N24="","",VLOOKUP(N24,Indicadores_[],2,FALSE))</f>
        <v>Porcentaje de avance de las estrategias para fortalecer la gestión cultural territorial y los espacios de participación ciudadana del sector cultura, y su incidencia en los presupuestos participativos</v>
      </c>
      <c r="P24" s="565"/>
      <c r="Q24" s="565"/>
      <c r="R24" s="565"/>
      <c r="S24" s="565"/>
      <c r="T24" s="565"/>
      <c r="U24" s="565"/>
      <c r="V24" s="565"/>
      <c r="W24" s="566"/>
      <c r="X24" s="582" t="s">
        <v>579</v>
      </c>
      <c r="Y24" s="583"/>
      <c r="Z24" s="583"/>
      <c r="AA24" s="583"/>
      <c r="AB24" s="583"/>
      <c r="AC24" s="583"/>
      <c r="AD24" s="584"/>
      <c r="AE24" s="300">
        <v>0.2</v>
      </c>
      <c r="AF24" s="12"/>
    </row>
    <row r="25" spans="1:39" ht="47.25" customHeight="1" x14ac:dyDescent="0.35">
      <c r="A25" s="7"/>
      <c r="B25" s="559"/>
      <c r="C25" s="564"/>
      <c r="D25" s="565"/>
      <c r="E25" s="565"/>
      <c r="F25" s="565"/>
      <c r="G25" s="565"/>
      <c r="H25" s="565"/>
      <c r="I25" s="566"/>
      <c r="J25" s="576"/>
      <c r="K25" s="577"/>
      <c r="L25" s="578"/>
      <c r="M25" s="562"/>
      <c r="N25" s="309" t="s">
        <v>508</v>
      </c>
      <c r="O25" s="564" t="str">
        <f>IF(N25="","",VLOOKUP(N25,Indicadores_[],2,FALSE))</f>
        <v>Porcentaje de avance de los procesos interculturales que fortalezcan los diálogos con la ciudadanía en sus múltiples diversidades</v>
      </c>
      <c r="P25" s="565"/>
      <c r="Q25" s="565"/>
      <c r="R25" s="565"/>
      <c r="S25" s="565"/>
      <c r="T25" s="565"/>
      <c r="U25" s="565"/>
      <c r="V25" s="565"/>
      <c r="W25" s="566"/>
      <c r="X25" s="582" t="s">
        <v>580</v>
      </c>
      <c r="Y25" s="583"/>
      <c r="Z25" s="583"/>
      <c r="AA25" s="583"/>
      <c r="AB25" s="583"/>
      <c r="AC25" s="583"/>
      <c r="AD25" s="584"/>
      <c r="AE25" s="300">
        <v>0.3</v>
      </c>
      <c r="AF25" s="12"/>
    </row>
    <row r="26" spans="1:39" ht="47.25" customHeight="1" x14ac:dyDescent="0.35">
      <c r="A26" s="7"/>
      <c r="B26" s="560"/>
      <c r="C26" s="564"/>
      <c r="D26" s="565"/>
      <c r="E26" s="565"/>
      <c r="F26" s="565"/>
      <c r="G26" s="565"/>
      <c r="H26" s="565"/>
      <c r="I26" s="566"/>
      <c r="J26" s="579"/>
      <c r="K26" s="580"/>
      <c r="L26" s="581"/>
      <c r="M26" s="563"/>
      <c r="N26" s="309" t="s">
        <v>509</v>
      </c>
      <c r="O26" s="564" t="str">
        <f>IF(N26="","",VLOOKUP(N26,Indicadores_[],2,FALSE))</f>
        <v>Número de procesos de concertación que promuevan las prácticas culturales, artísticas y patrimoniales en espacios identificados como entornos conflictivos</v>
      </c>
      <c r="P26" s="565"/>
      <c r="Q26" s="565"/>
      <c r="R26" s="565"/>
      <c r="S26" s="565"/>
      <c r="T26" s="565"/>
      <c r="U26" s="565"/>
      <c r="V26" s="565"/>
      <c r="W26" s="566"/>
      <c r="X26" s="582" t="s">
        <v>581</v>
      </c>
      <c r="Y26" s="583"/>
      <c r="Z26" s="583"/>
      <c r="AA26" s="583"/>
      <c r="AB26" s="583"/>
      <c r="AC26" s="583"/>
      <c r="AD26" s="584"/>
      <c r="AE26" s="300">
        <v>0.5</v>
      </c>
      <c r="AF26" s="12"/>
    </row>
    <row r="27" spans="1:39" s="52" customFormat="1" ht="23.25" customHeight="1" x14ac:dyDescent="0.35">
      <c r="A27" s="75"/>
      <c r="B27" s="552" t="s">
        <v>9</v>
      </c>
      <c r="C27" s="554"/>
      <c r="D27" s="161" t="s">
        <v>465</v>
      </c>
      <c r="E27" s="161" t="s">
        <v>466</v>
      </c>
      <c r="F27" s="161" t="s">
        <v>507</v>
      </c>
      <c r="G27" s="161" t="s">
        <v>508</v>
      </c>
      <c r="H27" s="161" t="s">
        <v>509</v>
      </c>
      <c r="I27" s="161" t="s">
        <v>498</v>
      </c>
      <c r="J27" s="161" t="s">
        <v>499</v>
      </c>
      <c r="K27" s="64" t="s">
        <v>10</v>
      </c>
      <c r="L27" s="552" t="s">
        <v>287</v>
      </c>
      <c r="M27" s="554"/>
      <c r="N27" s="552" t="s">
        <v>375</v>
      </c>
      <c r="O27" s="553"/>
      <c r="P27" s="553"/>
      <c r="Q27" s="553"/>
      <c r="R27" s="553"/>
      <c r="S27" s="553"/>
      <c r="T27" s="553"/>
      <c r="U27" s="553"/>
      <c r="V27" s="554"/>
      <c r="W27" s="552" t="s">
        <v>49</v>
      </c>
      <c r="X27" s="553"/>
      <c r="Y27" s="553"/>
      <c r="Z27" s="553"/>
      <c r="AA27" s="553"/>
      <c r="AB27" s="553"/>
      <c r="AC27" s="553"/>
      <c r="AD27" s="553"/>
      <c r="AE27" s="554"/>
      <c r="AF27" s="78"/>
    </row>
    <row r="28" spans="1:39" s="52" customFormat="1" ht="23.25" customHeight="1" x14ac:dyDescent="0.35">
      <c r="A28" s="75"/>
      <c r="B28" s="585" t="s">
        <v>772</v>
      </c>
      <c r="C28" s="586"/>
      <c r="D28" s="195">
        <f>'Matriz de Indicadores'!$AJ$8</f>
        <v>1</v>
      </c>
      <c r="E28" s="195">
        <f>'Matriz de Indicadores'!$AJ$9</f>
        <v>1</v>
      </c>
      <c r="F28" s="195">
        <f>'Matriz de Indicadores'!$AJ$10</f>
        <v>1</v>
      </c>
      <c r="G28" s="195">
        <f>'Matriz de Indicadores'!$AJ$11</f>
        <v>1</v>
      </c>
      <c r="H28" s="195">
        <f>'Matriz de Indicadores'!$AJ$12</f>
        <v>1</v>
      </c>
      <c r="I28" s="196">
        <f t="shared" ref="I28:I29" si="0">IF(OR(D28="",E28="",$AE$22="",$AE$23=""),"",(D28*$AE$22)+(E28*$AE$23))</f>
        <v>1</v>
      </c>
      <c r="J28" s="196">
        <f t="shared" ref="J28:J29" si="1">IF(OR(F28="",G28="",H28="",$AE$24="",$AE$25="",$AE$26=""),"",(F28*$AE$24)+(G28*$AE$25)+(H28*$AE$26))</f>
        <v>1</v>
      </c>
      <c r="K28" s="410">
        <f t="array" ref="K28">IF($AD$16="","",$AD$16)</f>
        <v>0.95</v>
      </c>
      <c r="L28" s="544">
        <f t="shared" ref="L28:L29" si="2">IFERROR((I28*$M$22)+(J28*$M$24),"")</f>
        <v>1</v>
      </c>
      <c r="M28" s="587"/>
      <c r="N28" s="411"/>
      <c r="O28" s="413"/>
      <c r="P28" s="413"/>
      <c r="Q28" s="413"/>
      <c r="R28" s="413"/>
      <c r="S28" s="413"/>
      <c r="T28" s="413"/>
      <c r="U28" s="413"/>
      <c r="V28" s="412"/>
      <c r="W28" s="411"/>
      <c r="X28" s="413"/>
      <c r="Y28" s="413"/>
      <c r="Z28" s="413"/>
      <c r="AA28" s="413"/>
      <c r="AB28" s="413"/>
      <c r="AC28" s="413"/>
      <c r="AD28" s="413"/>
      <c r="AE28" s="412"/>
      <c r="AF28" s="78"/>
    </row>
    <row r="29" spans="1:39" s="52" customFormat="1" ht="23.25" customHeight="1" x14ac:dyDescent="0.35">
      <c r="A29" s="75"/>
      <c r="B29" s="585" t="s">
        <v>773</v>
      </c>
      <c r="C29" s="586"/>
      <c r="D29" s="195">
        <f>'Matriz de Indicadores'!$AN$8</f>
        <v>1</v>
      </c>
      <c r="E29" s="195">
        <f>'Matriz de Indicadores'!$AN$9</f>
        <v>1</v>
      </c>
      <c r="F29" s="195">
        <f>'Matriz de Indicadores'!$AN$10</f>
        <v>0.97</v>
      </c>
      <c r="G29" s="195">
        <f>'Matriz de Indicadores'!$AN$11</f>
        <v>1</v>
      </c>
      <c r="H29" s="195">
        <f>'Matriz de Indicadores'!$AN$12</f>
        <v>1</v>
      </c>
      <c r="I29" s="196">
        <f t="shared" si="0"/>
        <v>1</v>
      </c>
      <c r="J29" s="196">
        <f t="shared" si="1"/>
        <v>0.99399999999999999</v>
      </c>
      <c r="K29" s="410">
        <f t="array" ref="K29">IF($AD$16="","",$AD$16)</f>
        <v>0.95</v>
      </c>
      <c r="L29" s="544">
        <f t="shared" si="2"/>
        <v>0.99730000000000008</v>
      </c>
      <c r="M29" s="587"/>
      <c r="N29" s="411"/>
      <c r="O29" s="413"/>
      <c r="P29" s="413"/>
      <c r="Q29" s="413"/>
      <c r="R29" s="413"/>
      <c r="S29" s="413"/>
      <c r="T29" s="413"/>
      <c r="U29" s="413"/>
      <c r="V29" s="412"/>
      <c r="W29" s="411"/>
      <c r="X29" s="413"/>
      <c r="Y29" s="413"/>
      <c r="Z29" s="413"/>
      <c r="AA29" s="413"/>
      <c r="AB29" s="413"/>
      <c r="AC29" s="413"/>
      <c r="AD29" s="413"/>
      <c r="AE29" s="412"/>
      <c r="AF29" s="78"/>
    </row>
    <row r="30" spans="1:39" ht="23.25" customHeight="1" x14ac:dyDescent="0.35">
      <c r="A30" s="7"/>
      <c r="B30" s="585" t="s">
        <v>369</v>
      </c>
      <c r="C30" s="586"/>
      <c r="D30" s="195">
        <f>'Matriz de Indicadores'!$AR$8</f>
        <v>1</v>
      </c>
      <c r="E30" s="195">
        <f>'Matriz de Indicadores'!$AR$9</f>
        <v>1</v>
      </c>
      <c r="F30" s="195">
        <f>'Matriz de Indicadores'!$AR$10</f>
        <v>1</v>
      </c>
      <c r="G30" s="195">
        <f>'Matriz de Indicadores'!$AR$11</f>
        <v>1</v>
      </c>
      <c r="H30" s="195">
        <f>'Matriz de Indicadores'!$AR$12</f>
        <v>1</v>
      </c>
      <c r="I30" s="196">
        <f>IF(OR(D30="",E30="",$AE$22="",$AE$23=""),"",(D30*$AE$22)+(E30*$AE$23))</f>
        <v>1</v>
      </c>
      <c r="J30" s="196">
        <f>IF(OR(F30="",G30="",H30="",$AE$24="",$AE$25="",$AE$26=""),"",(F30*$AE$24)+(G30*$AE$25)+(H30*$AE$26))</f>
        <v>1</v>
      </c>
      <c r="K30" s="197">
        <f t="array" ref="K30:K45">IF($AD$16="","",$AD$16)</f>
        <v>0.95</v>
      </c>
      <c r="L30" s="544">
        <f t="shared" ref="L30:L45" si="3">IFERROR((I30*$M$22)+(J30*$M$24),"")</f>
        <v>1</v>
      </c>
      <c r="M30" s="587"/>
      <c r="N30" s="555"/>
      <c r="O30" s="556"/>
      <c r="P30" s="556"/>
      <c r="Q30" s="556"/>
      <c r="R30" s="556"/>
      <c r="S30" s="556"/>
      <c r="T30" s="556"/>
      <c r="U30" s="556"/>
      <c r="V30" s="557"/>
      <c r="W30" s="555"/>
      <c r="X30" s="556"/>
      <c r="Y30" s="556"/>
      <c r="Z30" s="556"/>
      <c r="AA30" s="556"/>
      <c r="AB30" s="556"/>
      <c r="AC30" s="556"/>
      <c r="AD30" s="556"/>
      <c r="AE30" s="557"/>
      <c r="AF30" s="12"/>
    </row>
    <row r="31" spans="1:39" ht="23.25" customHeight="1" x14ac:dyDescent="0.35">
      <c r="A31" s="7"/>
      <c r="B31" s="585" t="s">
        <v>370</v>
      </c>
      <c r="C31" s="586"/>
      <c r="D31" s="195">
        <f>'Matriz de Indicadores'!$AV$8</f>
        <v>1</v>
      </c>
      <c r="E31" s="195">
        <f>'Matriz de Indicadores'!$AV$9</f>
        <v>1</v>
      </c>
      <c r="F31" s="195">
        <f>'Matriz de Indicadores'!$AV$10</f>
        <v>1</v>
      </c>
      <c r="G31" s="195">
        <f>'Matriz de Indicadores'!$AV$11</f>
        <v>1</v>
      </c>
      <c r="H31" s="195">
        <f>'Matriz de Indicadores'!$AV$12</f>
        <v>1</v>
      </c>
      <c r="I31" s="196">
        <f t="shared" ref="I31:I37" si="4">IF(OR(D31="",E31="",$AE$22="",$AE$23=""),"",(D31*$AE$22)+(E31*$AE$23))</f>
        <v>1</v>
      </c>
      <c r="J31" s="196">
        <f t="shared" ref="J31:J45" si="5">IF(OR(F31="",G31="",H31="",$AE$24="",$AE$25="",$AE$26=""),"",(F31*$AE$24)+(G31*$AE$25)+(H31*$AE$26))</f>
        <v>1</v>
      </c>
      <c r="K31" s="197">
        <v>0.95</v>
      </c>
      <c r="L31" s="544">
        <f t="shared" si="3"/>
        <v>1</v>
      </c>
      <c r="M31" s="587"/>
      <c r="N31" s="555"/>
      <c r="O31" s="556"/>
      <c r="P31" s="556"/>
      <c r="Q31" s="556"/>
      <c r="R31" s="556"/>
      <c r="S31" s="556"/>
      <c r="T31" s="556"/>
      <c r="U31" s="556"/>
      <c r="V31" s="557"/>
      <c r="W31" s="555"/>
      <c r="X31" s="556"/>
      <c r="Y31" s="556"/>
      <c r="Z31" s="556"/>
      <c r="AA31" s="556"/>
      <c r="AB31" s="556"/>
      <c r="AC31" s="556"/>
      <c r="AD31" s="556"/>
      <c r="AE31" s="557"/>
      <c r="AF31" s="12"/>
    </row>
    <row r="32" spans="1:39" ht="23.25" customHeight="1" x14ac:dyDescent="0.35">
      <c r="A32" s="7"/>
      <c r="B32" s="585" t="s">
        <v>371</v>
      </c>
      <c r="C32" s="586"/>
      <c r="D32" s="195">
        <f>'Matriz de Indicadores'!$AZ$8</f>
        <v>1</v>
      </c>
      <c r="E32" s="195">
        <f>'Matriz de Indicadores'!$AZ$9</f>
        <v>1</v>
      </c>
      <c r="F32" s="195">
        <f>'Matriz de Indicadores'!$AZ$10</f>
        <v>1</v>
      </c>
      <c r="G32" s="195">
        <f>'Matriz de Indicadores'!$AZ$11</f>
        <v>1</v>
      </c>
      <c r="H32" s="195">
        <f>'Matriz de Indicadores'!$AZ$12</f>
        <v>1</v>
      </c>
      <c r="I32" s="196">
        <f t="shared" si="4"/>
        <v>1</v>
      </c>
      <c r="J32" s="196">
        <f t="shared" si="5"/>
        <v>1</v>
      </c>
      <c r="K32" s="197">
        <v>0.95</v>
      </c>
      <c r="L32" s="544">
        <f t="shared" si="3"/>
        <v>1</v>
      </c>
      <c r="M32" s="587"/>
      <c r="N32" s="555"/>
      <c r="O32" s="556"/>
      <c r="P32" s="556"/>
      <c r="Q32" s="556"/>
      <c r="R32" s="556"/>
      <c r="S32" s="556"/>
      <c r="T32" s="556"/>
      <c r="U32" s="556"/>
      <c r="V32" s="557"/>
      <c r="W32" s="555"/>
      <c r="X32" s="556"/>
      <c r="Y32" s="556"/>
      <c r="Z32" s="556"/>
      <c r="AA32" s="556"/>
      <c r="AB32" s="556"/>
      <c r="AC32" s="556"/>
      <c r="AD32" s="556"/>
      <c r="AE32" s="557"/>
      <c r="AF32" s="12"/>
    </row>
    <row r="33" spans="1:32" ht="23.25" customHeight="1" x14ac:dyDescent="0.35">
      <c r="A33" s="7"/>
      <c r="B33" s="585" t="s">
        <v>372</v>
      </c>
      <c r="C33" s="586"/>
      <c r="D33" s="195">
        <f>'Matriz de Indicadores'!$BD$8</f>
        <v>1</v>
      </c>
      <c r="E33" s="195">
        <f>'Matriz de Indicadores'!$BD$9</f>
        <v>1</v>
      </c>
      <c r="F33" s="195">
        <f>'Matriz de Indicadores'!$BD$10</f>
        <v>1</v>
      </c>
      <c r="G33" s="195">
        <f>'Matriz de Indicadores'!$BD$11</f>
        <v>1</v>
      </c>
      <c r="H33" s="195">
        <f>'Matriz de Indicadores'!$BD$12</f>
        <v>1</v>
      </c>
      <c r="I33" s="196">
        <f t="shared" si="4"/>
        <v>1</v>
      </c>
      <c r="J33" s="196">
        <f t="shared" si="5"/>
        <v>1</v>
      </c>
      <c r="K33" s="197">
        <v>0.95</v>
      </c>
      <c r="L33" s="544">
        <f t="shared" si="3"/>
        <v>1</v>
      </c>
      <c r="M33" s="587"/>
      <c r="N33" s="555"/>
      <c r="O33" s="556"/>
      <c r="P33" s="556"/>
      <c r="Q33" s="556"/>
      <c r="R33" s="556"/>
      <c r="S33" s="556"/>
      <c r="T33" s="556"/>
      <c r="U33" s="556"/>
      <c r="V33" s="557"/>
      <c r="W33" s="555"/>
      <c r="X33" s="556"/>
      <c r="Y33" s="556"/>
      <c r="Z33" s="556"/>
      <c r="AA33" s="556"/>
      <c r="AB33" s="556"/>
      <c r="AC33" s="556"/>
      <c r="AD33" s="556"/>
      <c r="AE33" s="557"/>
      <c r="AF33" s="12"/>
    </row>
    <row r="34" spans="1:32" ht="23.25" customHeight="1" x14ac:dyDescent="0.35">
      <c r="A34" s="7"/>
      <c r="B34" s="585" t="s">
        <v>378</v>
      </c>
      <c r="C34" s="586"/>
      <c r="D34" s="195">
        <f>'Matriz de Indicadores'!$BH$9</f>
        <v>1</v>
      </c>
      <c r="E34" s="195">
        <f>'Matriz de Indicadores'!$BH$9</f>
        <v>1</v>
      </c>
      <c r="F34" s="195">
        <f>'Matriz de Indicadores'!$BH$10</f>
        <v>1</v>
      </c>
      <c r="G34" s="195">
        <f>'Matriz de Indicadores'!$BH$11</f>
        <v>1</v>
      </c>
      <c r="H34" s="195">
        <f>'Matriz de Indicadores'!$BH$12</f>
        <v>1</v>
      </c>
      <c r="I34" s="196">
        <f t="shared" si="4"/>
        <v>1</v>
      </c>
      <c r="J34" s="196">
        <f t="shared" si="5"/>
        <v>1</v>
      </c>
      <c r="K34" s="197">
        <v>0.95</v>
      </c>
      <c r="L34" s="544">
        <f t="shared" si="3"/>
        <v>1</v>
      </c>
      <c r="M34" s="587"/>
      <c r="N34" s="555"/>
      <c r="O34" s="556"/>
      <c r="P34" s="556"/>
      <c r="Q34" s="556"/>
      <c r="R34" s="556"/>
      <c r="S34" s="556"/>
      <c r="T34" s="556"/>
      <c r="U34" s="556"/>
      <c r="V34" s="557"/>
      <c r="W34" s="555"/>
      <c r="X34" s="556"/>
      <c r="Y34" s="556"/>
      <c r="Z34" s="556"/>
      <c r="AA34" s="556"/>
      <c r="AB34" s="556"/>
      <c r="AC34" s="556"/>
      <c r="AD34" s="556"/>
      <c r="AE34" s="557"/>
      <c r="AF34" s="12"/>
    </row>
    <row r="35" spans="1:32" ht="23.25" customHeight="1" x14ac:dyDescent="0.35">
      <c r="A35" s="7"/>
      <c r="B35" s="585" t="s">
        <v>379</v>
      </c>
      <c r="C35" s="586"/>
      <c r="D35" s="195">
        <f>'Matriz de Indicadores'!$BL$9</f>
        <v>1</v>
      </c>
      <c r="E35" s="195">
        <f>'Matriz de Indicadores'!$BL$9</f>
        <v>1</v>
      </c>
      <c r="F35" s="195">
        <f>'Matriz de Indicadores'!$BL$10</f>
        <v>1</v>
      </c>
      <c r="G35" s="195">
        <f>'Matriz de Indicadores'!$BL$11</f>
        <v>1</v>
      </c>
      <c r="H35" s="195">
        <f>'Matriz de Indicadores'!$BL$12</f>
        <v>1</v>
      </c>
      <c r="I35" s="196">
        <f t="shared" si="4"/>
        <v>1</v>
      </c>
      <c r="J35" s="196">
        <f t="shared" si="5"/>
        <v>1</v>
      </c>
      <c r="K35" s="197">
        <v>0.95</v>
      </c>
      <c r="L35" s="544">
        <f t="shared" si="3"/>
        <v>1</v>
      </c>
      <c r="M35" s="587"/>
      <c r="N35" s="555"/>
      <c r="O35" s="556"/>
      <c r="P35" s="556"/>
      <c r="Q35" s="556"/>
      <c r="R35" s="556"/>
      <c r="S35" s="556"/>
      <c r="T35" s="556"/>
      <c r="U35" s="556"/>
      <c r="V35" s="557"/>
      <c r="W35" s="555"/>
      <c r="X35" s="556"/>
      <c r="Y35" s="556"/>
      <c r="Z35" s="556"/>
      <c r="AA35" s="556"/>
      <c r="AB35" s="556"/>
      <c r="AC35" s="556"/>
      <c r="AD35" s="556"/>
      <c r="AE35" s="557"/>
      <c r="AF35" s="12"/>
    </row>
    <row r="36" spans="1:32" ht="23.25" customHeight="1" x14ac:dyDescent="0.35">
      <c r="A36" s="7"/>
      <c r="B36" s="585" t="s">
        <v>380</v>
      </c>
      <c r="C36" s="586"/>
      <c r="D36" s="195">
        <f>'Matriz de Indicadores'!$BP$9</f>
        <v>1</v>
      </c>
      <c r="E36" s="195">
        <f>'Matriz de Indicadores'!$BP$9</f>
        <v>1</v>
      </c>
      <c r="F36" s="195">
        <f>'Matriz de Indicadores'!$BP$10</f>
        <v>1</v>
      </c>
      <c r="G36" s="195">
        <f>'Matriz de Indicadores'!$BP$11</f>
        <v>1</v>
      </c>
      <c r="H36" s="195">
        <f>'Matriz de Indicadores'!$BP$12</f>
        <v>1</v>
      </c>
      <c r="I36" s="196">
        <f t="shared" si="4"/>
        <v>1</v>
      </c>
      <c r="J36" s="196">
        <f t="shared" si="5"/>
        <v>1</v>
      </c>
      <c r="K36" s="197">
        <v>0.95</v>
      </c>
      <c r="L36" s="544">
        <f t="shared" si="3"/>
        <v>1</v>
      </c>
      <c r="M36" s="587"/>
      <c r="N36" s="555"/>
      <c r="O36" s="556"/>
      <c r="P36" s="556"/>
      <c r="Q36" s="556"/>
      <c r="R36" s="556"/>
      <c r="S36" s="556"/>
      <c r="T36" s="556"/>
      <c r="U36" s="556"/>
      <c r="V36" s="557"/>
      <c r="W36" s="555"/>
      <c r="X36" s="556"/>
      <c r="Y36" s="556"/>
      <c r="Z36" s="556"/>
      <c r="AA36" s="556"/>
      <c r="AB36" s="556"/>
      <c r="AC36" s="556"/>
      <c r="AD36" s="556"/>
      <c r="AE36" s="557"/>
      <c r="AF36" s="12"/>
    </row>
    <row r="37" spans="1:32" ht="23.25" customHeight="1" x14ac:dyDescent="0.35">
      <c r="A37" s="7"/>
      <c r="B37" s="585" t="s">
        <v>381</v>
      </c>
      <c r="C37" s="586"/>
      <c r="D37" s="195">
        <f>'Matriz de Indicadores'!$BT$9</f>
        <v>1</v>
      </c>
      <c r="E37" s="195">
        <f>'Matriz de Indicadores'!$BT$9</f>
        <v>1</v>
      </c>
      <c r="F37" s="195">
        <f>'Matriz de Indicadores'!$BT$10</f>
        <v>1</v>
      </c>
      <c r="G37" s="195">
        <f>'Matriz de Indicadores'!$BT$11</f>
        <v>1</v>
      </c>
      <c r="H37" s="195">
        <f>'Matriz de Indicadores'!$BT$12</f>
        <v>1</v>
      </c>
      <c r="I37" s="196">
        <f t="shared" si="4"/>
        <v>1</v>
      </c>
      <c r="J37" s="196">
        <f t="shared" si="5"/>
        <v>1</v>
      </c>
      <c r="K37" s="197">
        <v>0.95</v>
      </c>
      <c r="L37" s="544">
        <f t="shared" si="3"/>
        <v>1</v>
      </c>
      <c r="M37" s="587"/>
      <c r="N37" s="555"/>
      <c r="O37" s="556"/>
      <c r="P37" s="556"/>
      <c r="Q37" s="556"/>
      <c r="R37" s="556"/>
      <c r="S37" s="556"/>
      <c r="T37" s="556"/>
      <c r="U37" s="556"/>
      <c r="V37" s="557"/>
      <c r="W37" s="555"/>
      <c r="X37" s="556"/>
      <c r="Y37" s="556"/>
      <c r="Z37" s="556"/>
      <c r="AA37" s="556"/>
      <c r="AB37" s="556"/>
      <c r="AC37" s="556"/>
      <c r="AD37" s="556"/>
      <c r="AE37" s="557"/>
      <c r="AF37" s="12"/>
    </row>
    <row r="38" spans="1:32" ht="23.25" customHeight="1" x14ac:dyDescent="0.35">
      <c r="A38" s="7"/>
      <c r="B38" s="585" t="s">
        <v>382</v>
      </c>
      <c r="C38" s="586"/>
      <c r="D38" s="195">
        <f>'Matriz de Indicadores'!$BX$9</f>
        <v>0</v>
      </c>
      <c r="E38" s="195">
        <f>'Matriz de Indicadores'!$BX$9</f>
        <v>0</v>
      </c>
      <c r="F38" s="195">
        <f>'Matriz de Indicadores'!$BX$10</f>
        <v>0</v>
      </c>
      <c r="G38" s="195">
        <f>'Matriz de Indicadores'!$BX$11</f>
        <v>0</v>
      </c>
      <c r="H38" s="195">
        <f>'Matriz de Indicadores'!$BX$12</f>
        <v>0</v>
      </c>
      <c r="I38" s="196">
        <f t="shared" ref="I38:I45" si="6">IF(OR(D38="",$AE$23=""),"",D38*$AE$23)</f>
        <v>0</v>
      </c>
      <c r="J38" s="196">
        <f t="shared" si="5"/>
        <v>0</v>
      </c>
      <c r="K38" s="197">
        <v>0.95</v>
      </c>
      <c r="L38" s="544">
        <f t="shared" ref="L38" si="7">IFERROR((I38*$M$22)+(J38*$M$24),"")</f>
        <v>0</v>
      </c>
      <c r="M38" s="587"/>
      <c r="N38" s="555"/>
      <c r="O38" s="556"/>
      <c r="P38" s="556"/>
      <c r="Q38" s="556"/>
      <c r="R38" s="556"/>
      <c r="S38" s="556"/>
      <c r="T38" s="556"/>
      <c r="U38" s="556"/>
      <c r="V38" s="557"/>
      <c r="W38" s="555"/>
      <c r="X38" s="556"/>
      <c r="Y38" s="556"/>
      <c r="Z38" s="556"/>
      <c r="AA38" s="556"/>
      <c r="AB38" s="556"/>
      <c r="AC38" s="556"/>
      <c r="AD38" s="556"/>
      <c r="AE38" s="557"/>
      <c r="AF38" s="12"/>
    </row>
    <row r="39" spans="1:32" ht="23.25" customHeight="1" x14ac:dyDescent="0.35">
      <c r="A39" s="7"/>
      <c r="B39" s="585" t="s">
        <v>383</v>
      </c>
      <c r="C39" s="586"/>
      <c r="D39" s="195" t="str">
        <f>'Matriz de Indicadores'!$CB$9</f>
        <v/>
      </c>
      <c r="E39" s="195" t="str">
        <f>'Matriz de Indicadores'!$CB$9</f>
        <v/>
      </c>
      <c r="F39" s="195" t="str">
        <f>'Matriz de Indicadores'!$CB$10</f>
        <v/>
      </c>
      <c r="G39" s="195" t="str">
        <f>'Matriz de Indicadores'!$CB$11</f>
        <v/>
      </c>
      <c r="H39" s="195" t="str">
        <f>'Matriz de Indicadores'!$CB$12</f>
        <v/>
      </c>
      <c r="I39" s="196" t="str">
        <f t="shared" si="6"/>
        <v/>
      </c>
      <c r="J39" s="196" t="str">
        <f t="shared" si="5"/>
        <v/>
      </c>
      <c r="K39" s="197">
        <v>0.95</v>
      </c>
      <c r="L39" s="544" t="str">
        <f t="shared" si="3"/>
        <v/>
      </c>
      <c r="M39" s="587"/>
      <c r="N39" s="555"/>
      <c r="O39" s="556"/>
      <c r="P39" s="556"/>
      <c r="Q39" s="556"/>
      <c r="R39" s="556"/>
      <c r="S39" s="556"/>
      <c r="T39" s="556"/>
      <c r="U39" s="556"/>
      <c r="V39" s="557"/>
      <c r="W39" s="555"/>
      <c r="X39" s="556"/>
      <c r="Y39" s="556"/>
      <c r="Z39" s="556"/>
      <c r="AA39" s="556"/>
      <c r="AB39" s="556"/>
      <c r="AC39" s="556"/>
      <c r="AD39" s="556"/>
      <c r="AE39" s="557"/>
      <c r="AF39" s="12"/>
    </row>
    <row r="40" spans="1:32" ht="23.25" customHeight="1" x14ac:dyDescent="0.35">
      <c r="A40" s="7"/>
      <c r="B40" s="585" t="s">
        <v>384</v>
      </c>
      <c r="C40" s="586"/>
      <c r="D40" s="195" t="str">
        <f>'Matriz de Indicadores'!$CF$9</f>
        <v/>
      </c>
      <c r="E40" s="195" t="str">
        <f>'Matriz de Indicadores'!$CF$9</f>
        <v/>
      </c>
      <c r="F40" s="195" t="str">
        <f>'Matriz de Indicadores'!$CF$10</f>
        <v/>
      </c>
      <c r="G40" s="195" t="str">
        <f>'Matriz de Indicadores'!$CF$11</f>
        <v/>
      </c>
      <c r="H40" s="195" t="str">
        <f>'Matriz de Indicadores'!$CF$12</f>
        <v/>
      </c>
      <c r="I40" s="196" t="str">
        <f t="shared" si="6"/>
        <v/>
      </c>
      <c r="J40" s="196" t="str">
        <f t="shared" si="5"/>
        <v/>
      </c>
      <c r="K40" s="197">
        <v>0.95</v>
      </c>
      <c r="L40" s="544" t="str">
        <f t="shared" si="3"/>
        <v/>
      </c>
      <c r="M40" s="587"/>
      <c r="N40" s="555"/>
      <c r="O40" s="556"/>
      <c r="P40" s="556"/>
      <c r="Q40" s="556"/>
      <c r="R40" s="556"/>
      <c r="S40" s="556"/>
      <c r="T40" s="556"/>
      <c r="U40" s="556"/>
      <c r="V40" s="557"/>
      <c r="W40" s="555"/>
      <c r="X40" s="556"/>
      <c r="Y40" s="556"/>
      <c r="Z40" s="556"/>
      <c r="AA40" s="556"/>
      <c r="AB40" s="556"/>
      <c r="AC40" s="556"/>
      <c r="AD40" s="556"/>
      <c r="AE40" s="557"/>
      <c r="AF40" s="12"/>
    </row>
    <row r="41" spans="1:32" ht="23.25" customHeight="1" x14ac:dyDescent="0.35">
      <c r="A41" s="7"/>
      <c r="B41" s="585" t="s">
        <v>385</v>
      </c>
      <c r="C41" s="586"/>
      <c r="D41" s="195" t="str">
        <f>'Matriz de Indicadores'!$CJ$9</f>
        <v/>
      </c>
      <c r="E41" s="195" t="str">
        <f>'Matriz de Indicadores'!$CJ$9</f>
        <v/>
      </c>
      <c r="F41" s="195" t="str">
        <f>'Matriz de Indicadores'!$CJ$10</f>
        <v/>
      </c>
      <c r="G41" s="195" t="str">
        <f>'Matriz de Indicadores'!$CJ$11</f>
        <v/>
      </c>
      <c r="H41" s="195" t="str">
        <f>'Matriz de Indicadores'!$CJ$12</f>
        <v/>
      </c>
      <c r="I41" s="196" t="str">
        <f t="shared" si="6"/>
        <v/>
      </c>
      <c r="J41" s="196" t="str">
        <f t="shared" si="5"/>
        <v/>
      </c>
      <c r="K41" s="197">
        <v>0.95</v>
      </c>
      <c r="L41" s="544" t="str">
        <f t="shared" si="3"/>
        <v/>
      </c>
      <c r="M41" s="587"/>
      <c r="N41" s="555"/>
      <c r="O41" s="556"/>
      <c r="P41" s="556"/>
      <c r="Q41" s="556"/>
      <c r="R41" s="556"/>
      <c r="S41" s="556"/>
      <c r="T41" s="556"/>
      <c r="U41" s="556"/>
      <c r="V41" s="557"/>
      <c r="W41" s="555"/>
      <c r="X41" s="556"/>
      <c r="Y41" s="556"/>
      <c r="Z41" s="556"/>
      <c r="AA41" s="556"/>
      <c r="AB41" s="556"/>
      <c r="AC41" s="556"/>
      <c r="AD41" s="556"/>
      <c r="AE41" s="557"/>
      <c r="AF41" s="12"/>
    </row>
    <row r="42" spans="1:32" ht="23.25" customHeight="1" x14ac:dyDescent="0.35">
      <c r="A42" s="7"/>
      <c r="B42" s="585" t="s">
        <v>386</v>
      </c>
      <c r="C42" s="586"/>
      <c r="D42" s="195" t="str">
        <f>'Matriz de Indicadores'!$CN$9</f>
        <v/>
      </c>
      <c r="E42" s="195" t="str">
        <f>'Matriz de Indicadores'!$CN$9</f>
        <v/>
      </c>
      <c r="F42" s="195" t="str">
        <f>'Matriz de Indicadores'!$CN$10</f>
        <v/>
      </c>
      <c r="G42" s="195" t="str">
        <f>'Matriz de Indicadores'!$CN$11</f>
        <v/>
      </c>
      <c r="H42" s="195" t="str">
        <f>'Matriz de Indicadores'!$CN$12</f>
        <v/>
      </c>
      <c r="I42" s="196" t="str">
        <f t="shared" si="6"/>
        <v/>
      </c>
      <c r="J42" s="196" t="str">
        <f t="shared" si="5"/>
        <v/>
      </c>
      <c r="K42" s="197">
        <v>0.95</v>
      </c>
      <c r="L42" s="544" t="str">
        <f t="shared" si="3"/>
        <v/>
      </c>
      <c r="M42" s="587"/>
      <c r="N42" s="555"/>
      <c r="O42" s="556"/>
      <c r="P42" s="556"/>
      <c r="Q42" s="556"/>
      <c r="R42" s="556"/>
      <c r="S42" s="556"/>
      <c r="T42" s="556"/>
      <c r="U42" s="556"/>
      <c r="V42" s="557"/>
      <c r="W42" s="555"/>
      <c r="X42" s="556"/>
      <c r="Y42" s="556"/>
      <c r="Z42" s="556"/>
      <c r="AA42" s="556"/>
      <c r="AB42" s="556"/>
      <c r="AC42" s="556"/>
      <c r="AD42" s="556"/>
      <c r="AE42" s="557"/>
      <c r="AF42" s="12"/>
    </row>
    <row r="43" spans="1:32" ht="23.25" customHeight="1" x14ac:dyDescent="0.35">
      <c r="A43" s="7"/>
      <c r="B43" s="585" t="s">
        <v>387</v>
      </c>
      <c r="C43" s="586"/>
      <c r="D43" s="195" t="str">
        <f>'Matriz de Indicadores'!$CR$9</f>
        <v/>
      </c>
      <c r="E43" s="195" t="str">
        <f>'Matriz de Indicadores'!$CR$9</f>
        <v/>
      </c>
      <c r="F43" s="195" t="str">
        <f>'Matriz de Indicadores'!$CR$10</f>
        <v/>
      </c>
      <c r="G43" s="195" t="str">
        <f>'Matriz de Indicadores'!$CR$11</f>
        <v/>
      </c>
      <c r="H43" s="195" t="str">
        <f>'Matriz de Indicadores'!$CR$12</f>
        <v/>
      </c>
      <c r="I43" s="196" t="str">
        <f t="shared" si="6"/>
        <v/>
      </c>
      <c r="J43" s="196" t="str">
        <f t="shared" si="5"/>
        <v/>
      </c>
      <c r="K43" s="197">
        <v>0.95</v>
      </c>
      <c r="L43" s="544" t="str">
        <f t="shared" si="3"/>
        <v/>
      </c>
      <c r="M43" s="587"/>
      <c r="N43" s="555"/>
      <c r="O43" s="556"/>
      <c r="P43" s="556"/>
      <c r="Q43" s="556"/>
      <c r="R43" s="556"/>
      <c r="S43" s="556"/>
      <c r="T43" s="556"/>
      <c r="U43" s="556"/>
      <c r="V43" s="557"/>
      <c r="W43" s="555"/>
      <c r="X43" s="556"/>
      <c r="Y43" s="556"/>
      <c r="Z43" s="556"/>
      <c r="AA43" s="556"/>
      <c r="AB43" s="556"/>
      <c r="AC43" s="556"/>
      <c r="AD43" s="556"/>
      <c r="AE43" s="557"/>
      <c r="AF43" s="12"/>
    </row>
    <row r="44" spans="1:32" ht="23.25" customHeight="1" x14ac:dyDescent="0.35">
      <c r="A44" s="7"/>
      <c r="B44" s="585" t="s">
        <v>388</v>
      </c>
      <c r="C44" s="586"/>
      <c r="D44" s="195">
        <f>'Matriz de Indicadores'!$CV$9</f>
        <v>0</v>
      </c>
      <c r="E44" s="195">
        <f>'Matriz de Indicadores'!$CV$9</f>
        <v>0</v>
      </c>
      <c r="F44" s="195">
        <f>'Matriz de Indicadores'!$CV$10</f>
        <v>0</v>
      </c>
      <c r="G44" s="195">
        <f>'Matriz de Indicadores'!$CV$11</f>
        <v>0</v>
      </c>
      <c r="H44" s="195">
        <f>'Matriz de Indicadores'!$CV$12</f>
        <v>0</v>
      </c>
      <c r="I44" s="196">
        <f t="shared" si="6"/>
        <v>0</v>
      </c>
      <c r="J44" s="196">
        <f t="shared" si="5"/>
        <v>0</v>
      </c>
      <c r="K44" s="197">
        <v>0.95</v>
      </c>
      <c r="L44" s="544">
        <f t="shared" si="3"/>
        <v>0</v>
      </c>
      <c r="M44" s="587"/>
      <c r="N44" s="555"/>
      <c r="O44" s="556"/>
      <c r="P44" s="556"/>
      <c r="Q44" s="556"/>
      <c r="R44" s="556"/>
      <c r="S44" s="556"/>
      <c r="T44" s="556"/>
      <c r="U44" s="556"/>
      <c r="V44" s="557"/>
      <c r="W44" s="555"/>
      <c r="X44" s="556"/>
      <c r="Y44" s="556"/>
      <c r="Z44" s="556"/>
      <c r="AA44" s="556"/>
      <c r="AB44" s="556"/>
      <c r="AC44" s="556"/>
      <c r="AD44" s="556"/>
      <c r="AE44" s="557"/>
      <c r="AF44" s="12"/>
    </row>
    <row r="45" spans="1:32" ht="23.25" customHeight="1" x14ac:dyDescent="0.35">
      <c r="A45" s="7"/>
      <c r="B45" s="585" t="s">
        <v>389</v>
      </c>
      <c r="C45" s="586"/>
      <c r="D45" s="195">
        <f>'Matriz de Indicadores'!$CZ$9</f>
        <v>0</v>
      </c>
      <c r="E45" s="195">
        <f>'Matriz de Indicadores'!$CZ$9</f>
        <v>0</v>
      </c>
      <c r="F45" s="195">
        <f>'Matriz de Indicadores'!$CZ$10</f>
        <v>0</v>
      </c>
      <c r="G45" s="195">
        <f>'Matriz de Indicadores'!$CZ$11</f>
        <v>0</v>
      </c>
      <c r="H45" s="195">
        <f>'Matriz de Indicadores'!$CZ$12</f>
        <v>0</v>
      </c>
      <c r="I45" s="196">
        <f t="shared" si="6"/>
        <v>0</v>
      </c>
      <c r="J45" s="196">
        <f t="shared" si="5"/>
        <v>0</v>
      </c>
      <c r="K45" s="197">
        <v>0.95</v>
      </c>
      <c r="L45" s="544">
        <f t="shared" si="3"/>
        <v>0</v>
      </c>
      <c r="M45" s="587"/>
      <c r="N45" s="555"/>
      <c r="O45" s="556"/>
      <c r="P45" s="556"/>
      <c r="Q45" s="556"/>
      <c r="R45" s="556"/>
      <c r="S45" s="556"/>
      <c r="T45" s="556"/>
      <c r="U45" s="556"/>
      <c r="V45" s="557"/>
      <c r="W45" s="555"/>
      <c r="X45" s="556"/>
      <c r="Y45" s="556"/>
      <c r="Z45" s="556"/>
      <c r="AA45" s="556"/>
      <c r="AB45" s="556"/>
      <c r="AC45" s="556"/>
      <c r="AD45" s="556"/>
      <c r="AE45" s="557"/>
      <c r="AF45" s="12"/>
    </row>
    <row r="46" spans="1:32" s="52" customFormat="1" ht="23.25" customHeight="1" x14ac:dyDescent="0.35">
      <c r="A46" s="75"/>
      <c r="B46" s="514" t="s">
        <v>393</v>
      </c>
      <c r="C46" s="515"/>
      <c r="D46" s="515"/>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516"/>
      <c r="AF46" s="78"/>
    </row>
    <row r="47" spans="1:32" ht="23.25" customHeight="1" x14ac:dyDescent="0.35">
      <c r="A47" s="7"/>
      <c r="B47" s="601"/>
      <c r="C47" s="601"/>
      <c r="D47" s="601"/>
      <c r="E47" s="601"/>
      <c r="F47" s="601"/>
      <c r="G47" s="601"/>
      <c r="H47" s="601"/>
      <c r="I47" s="601"/>
      <c r="J47" s="601"/>
      <c r="K47" s="601"/>
      <c r="L47" s="601"/>
      <c r="M47" s="601"/>
      <c r="N47" s="601"/>
      <c r="O47" s="601"/>
      <c r="P47" s="601"/>
      <c r="Q47" s="601"/>
      <c r="R47" s="601"/>
      <c r="S47" s="601"/>
      <c r="T47" s="601"/>
      <c r="U47" s="604"/>
      <c r="V47" s="600"/>
      <c r="W47" s="601"/>
      <c r="X47" s="601"/>
      <c r="Y47" s="601"/>
      <c r="Z47" s="601"/>
      <c r="AA47" s="601"/>
      <c r="AB47" s="601"/>
      <c r="AC47" s="601"/>
      <c r="AD47" s="601"/>
      <c r="AE47" s="601"/>
      <c r="AF47" s="12"/>
    </row>
    <row r="48" spans="1:32" ht="23.25" customHeight="1" x14ac:dyDescent="0.35">
      <c r="A48" s="7"/>
      <c r="B48" s="603"/>
      <c r="C48" s="603"/>
      <c r="D48" s="603"/>
      <c r="E48" s="603"/>
      <c r="F48" s="603"/>
      <c r="G48" s="603"/>
      <c r="H48" s="603"/>
      <c r="I48" s="603"/>
      <c r="J48" s="603"/>
      <c r="K48" s="603"/>
      <c r="L48" s="603"/>
      <c r="M48" s="603"/>
      <c r="N48" s="603"/>
      <c r="O48" s="603"/>
      <c r="P48" s="603"/>
      <c r="Q48" s="603"/>
      <c r="R48" s="603"/>
      <c r="S48" s="603"/>
      <c r="T48" s="603"/>
      <c r="U48" s="605"/>
      <c r="V48" s="602"/>
      <c r="W48" s="603"/>
      <c r="X48" s="603"/>
      <c r="Y48" s="603"/>
      <c r="Z48" s="603"/>
      <c r="AA48" s="603"/>
      <c r="AB48" s="603"/>
      <c r="AC48" s="603"/>
      <c r="AD48" s="603"/>
      <c r="AE48" s="603"/>
      <c r="AF48" s="12"/>
    </row>
    <row r="49" spans="1:32" ht="23.25" customHeight="1" x14ac:dyDescent="0.35">
      <c r="A49" s="7"/>
      <c r="B49" s="603"/>
      <c r="C49" s="603"/>
      <c r="D49" s="603"/>
      <c r="E49" s="603"/>
      <c r="F49" s="603"/>
      <c r="G49" s="603"/>
      <c r="H49" s="603"/>
      <c r="I49" s="603"/>
      <c r="J49" s="603"/>
      <c r="K49" s="603"/>
      <c r="L49" s="603"/>
      <c r="M49" s="603"/>
      <c r="N49" s="603"/>
      <c r="O49" s="603"/>
      <c r="P49" s="603"/>
      <c r="Q49" s="603"/>
      <c r="R49" s="603"/>
      <c r="S49" s="603"/>
      <c r="T49" s="603"/>
      <c r="U49" s="605"/>
      <c r="V49" s="602"/>
      <c r="W49" s="603"/>
      <c r="X49" s="603"/>
      <c r="Y49" s="603"/>
      <c r="Z49" s="603"/>
      <c r="AA49" s="603"/>
      <c r="AB49" s="603"/>
      <c r="AC49" s="603"/>
      <c r="AD49" s="603"/>
      <c r="AE49" s="603"/>
      <c r="AF49" s="12"/>
    </row>
    <row r="50" spans="1:32" ht="23.25" customHeight="1" x14ac:dyDescent="0.35">
      <c r="A50" s="7"/>
      <c r="B50" s="603"/>
      <c r="C50" s="603"/>
      <c r="D50" s="603"/>
      <c r="E50" s="603"/>
      <c r="F50" s="603"/>
      <c r="G50" s="603"/>
      <c r="H50" s="603"/>
      <c r="I50" s="603"/>
      <c r="J50" s="603"/>
      <c r="K50" s="603"/>
      <c r="L50" s="603"/>
      <c r="M50" s="603"/>
      <c r="N50" s="603"/>
      <c r="O50" s="603"/>
      <c r="P50" s="603"/>
      <c r="Q50" s="603"/>
      <c r="R50" s="603"/>
      <c r="S50" s="603"/>
      <c r="T50" s="603"/>
      <c r="U50" s="605"/>
      <c r="V50" s="602"/>
      <c r="W50" s="603"/>
      <c r="X50" s="603"/>
      <c r="Y50" s="603"/>
      <c r="Z50" s="603"/>
      <c r="AA50" s="603"/>
      <c r="AB50" s="603"/>
      <c r="AC50" s="603"/>
      <c r="AD50" s="603"/>
      <c r="AE50" s="603"/>
      <c r="AF50" s="12"/>
    </row>
    <row r="51" spans="1:32" ht="23.25" customHeight="1" x14ac:dyDescent="0.35">
      <c r="A51" s="7"/>
      <c r="B51" s="603"/>
      <c r="C51" s="603"/>
      <c r="D51" s="603"/>
      <c r="E51" s="603"/>
      <c r="F51" s="603"/>
      <c r="G51" s="603"/>
      <c r="H51" s="603"/>
      <c r="I51" s="603"/>
      <c r="J51" s="603"/>
      <c r="K51" s="603"/>
      <c r="L51" s="603"/>
      <c r="M51" s="603"/>
      <c r="N51" s="603"/>
      <c r="O51" s="603"/>
      <c r="P51" s="603"/>
      <c r="Q51" s="603"/>
      <c r="R51" s="603"/>
      <c r="S51" s="603"/>
      <c r="T51" s="603"/>
      <c r="U51" s="605"/>
      <c r="V51" s="602"/>
      <c r="W51" s="603"/>
      <c r="X51" s="603"/>
      <c r="Y51" s="603"/>
      <c r="Z51" s="603"/>
      <c r="AA51" s="603"/>
      <c r="AB51" s="603"/>
      <c r="AC51" s="603"/>
      <c r="AD51" s="603"/>
      <c r="AE51" s="603"/>
      <c r="AF51" s="12"/>
    </row>
    <row r="52" spans="1:32" ht="23.25" customHeight="1" x14ac:dyDescent="0.35">
      <c r="A52" s="7"/>
      <c r="B52" s="603"/>
      <c r="C52" s="603"/>
      <c r="D52" s="603"/>
      <c r="E52" s="603"/>
      <c r="F52" s="603"/>
      <c r="G52" s="603"/>
      <c r="H52" s="603"/>
      <c r="I52" s="603"/>
      <c r="J52" s="603"/>
      <c r="K52" s="603"/>
      <c r="L52" s="603"/>
      <c r="M52" s="603"/>
      <c r="N52" s="603"/>
      <c r="O52" s="603"/>
      <c r="P52" s="603"/>
      <c r="Q52" s="603"/>
      <c r="R52" s="603"/>
      <c r="S52" s="603"/>
      <c r="T52" s="603"/>
      <c r="U52" s="605"/>
      <c r="V52" s="602"/>
      <c r="W52" s="603"/>
      <c r="X52" s="603"/>
      <c r="Y52" s="603"/>
      <c r="Z52" s="603"/>
      <c r="AA52" s="603"/>
      <c r="AB52" s="603"/>
      <c r="AC52" s="603"/>
      <c r="AD52" s="603"/>
      <c r="AE52" s="603"/>
      <c r="AF52" s="12"/>
    </row>
    <row r="53" spans="1:32" ht="23.25" customHeight="1" x14ac:dyDescent="0.35">
      <c r="A53" s="7"/>
      <c r="B53" s="603"/>
      <c r="C53" s="603"/>
      <c r="D53" s="603"/>
      <c r="E53" s="603"/>
      <c r="F53" s="603"/>
      <c r="G53" s="603"/>
      <c r="H53" s="603"/>
      <c r="I53" s="603"/>
      <c r="J53" s="603"/>
      <c r="K53" s="603"/>
      <c r="L53" s="603"/>
      <c r="M53" s="603"/>
      <c r="N53" s="603"/>
      <c r="O53" s="603"/>
      <c r="P53" s="603"/>
      <c r="Q53" s="603"/>
      <c r="R53" s="603"/>
      <c r="S53" s="603"/>
      <c r="T53" s="603"/>
      <c r="U53" s="605"/>
      <c r="V53" s="606"/>
      <c r="W53" s="607"/>
      <c r="X53" s="607"/>
      <c r="Y53" s="607"/>
      <c r="Z53" s="607"/>
      <c r="AA53" s="607"/>
      <c r="AB53" s="607"/>
      <c r="AC53" s="607"/>
      <c r="AD53" s="607"/>
      <c r="AE53" s="607"/>
      <c r="AF53" s="12"/>
    </row>
    <row r="54" spans="1:32" ht="23.25" customHeight="1" x14ac:dyDescent="0.35">
      <c r="A54" s="7"/>
      <c r="B54" s="603"/>
      <c r="C54" s="603"/>
      <c r="D54" s="603"/>
      <c r="E54" s="603"/>
      <c r="F54" s="603"/>
      <c r="G54" s="603"/>
      <c r="H54" s="603"/>
      <c r="I54" s="603"/>
      <c r="J54" s="603"/>
      <c r="K54" s="603"/>
      <c r="L54" s="603"/>
      <c r="M54" s="603"/>
      <c r="N54" s="603"/>
      <c r="O54" s="603"/>
      <c r="P54" s="603"/>
      <c r="Q54" s="603"/>
      <c r="R54" s="603"/>
      <c r="S54" s="603"/>
      <c r="T54" s="603"/>
      <c r="U54" s="605"/>
      <c r="V54" s="600"/>
      <c r="W54" s="601"/>
      <c r="X54" s="601"/>
      <c r="Y54" s="601"/>
      <c r="Z54" s="601"/>
      <c r="AA54" s="601"/>
      <c r="AB54" s="601"/>
      <c r="AC54" s="601"/>
      <c r="AD54" s="601"/>
      <c r="AE54" s="601"/>
      <c r="AF54" s="12"/>
    </row>
    <row r="55" spans="1:32" ht="23.25" customHeight="1" x14ac:dyDescent="0.35">
      <c r="A55" s="12"/>
      <c r="B55" s="603"/>
      <c r="C55" s="603"/>
      <c r="D55" s="603"/>
      <c r="E55" s="603"/>
      <c r="F55" s="603"/>
      <c r="G55" s="603"/>
      <c r="H55" s="603"/>
      <c r="I55" s="603"/>
      <c r="J55" s="603"/>
      <c r="K55" s="603"/>
      <c r="L55" s="603"/>
      <c r="M55" s="603"/>
      <c r="N55" s="603"/>
      <c r="O55" s="603"/>
      <c r="P55" s="603"/>
      <c r="Q55" s="603"/>
      <c r="R55" s="603"/>
      <c r="S55" s="603"/>
      <c r="T55" s="603"/>
      <c r="U55" s="605"/>
      <c r="V55" s="602"/>
      <c r="W55" s="603"/>
      <c r="X55" s="603"/>
      <c r="Y55" s="603"/>
      <c r="Z55" s="603"/>
      <c r="AA55" s="603"/>
      <c r="AB55" s="603"/>
      <c r="AC55" s="603"/>
      <c r="AD55" s="603"/>
      <c r="AE55" s="603"/>
      <c r="AF55" s="12"/>
    </row>
    <row r="56" spans="1:32" ht="23.25" customHeight="1" x14ac:dyDescent="0.35">
      <c r="A56" s="12"/>
      <c r="B56" s="603"/>
      <c r="C56" s="603"/>
      <c r="D56" s="603"/>
      <c r="E56" s="603"/>
      <c r="F56" s="603"/>
      <c r="G56" s="603"/>
      <c r="H56" s="603"/>
      <c r="I56" s="603"/>
      <c r="J56" s="603"/>
      <c r="K56" s="603"/>
      <c r="L56" s="603"/>
      <c r="M56" s="603"/>
      <c r="N56" s="603"/>
      <c r="O56" s="603"/>
      <c r="P56" s="603"/>
      <c r="Q56" s="603"/>
      <c r="R56" s="603"/>
      <c r="S56" s="603"/>
      <c r="T56" s="603"/>
      <c r="U56" s="605"/>
      <c r="V56" s="602"/>
      <c r="W56" s="603"/>
      <c r="X56" s="603"/>
      <c r="Y56" s="603"/>
      <c r="Z56" s="603"/>
      <c r="AA56" s="603"/>
      <c r="AB56" s="603"/>
      <c r="AC56" s="603"/>
      <c r="AD56" s="603"/>
      <c r="AE56" s="603"/>
      <c r="AF56" s="12"/>
    </row>
    <row r="57" spans="1:32" ht="23.25" customHeight="1" x14ac:dyDescent="0.35">
      <c r="A57" s="12"/>
      <c r="B57" s="603"/>
      <c r="C57" s="603"/>
      <c r="D57" s="603"/>
      <c r="E57" s="603"/>
      <c r="F57" s="603"/>
      <c r="G57" s="603"/>
      <c r="H57" s="603"/>
      <c r="I57" s="603"/>
      <c r="J57" s="603"/>
      <c r="K57" s="603"/>
      <c r="L57" s="603"/>
      <c r="M57" s="603"/>
      <c r="N57" s="603"/>
      <c r="O57" s="603"/>
      <c r="P57" s="603"/>
      <c r="Q57" s="603"/>
      <c r="R57" s="603"/>
      <c r="S57" s="603"/>
      <c r="T57" s="603"/>
      <c r="U57" s="605"/>
      <c r="V57" s="602"/>
      <c r="W57" s="603"/>
      <c r="X57" s="603"/>
      <c r="Y57" s="603"/>
      <c r="Z57" s="603"/>
      <c r="AA57" s="603"/>
      <c r="AB57" s="603"/>
      <c r="AC57" s="603"/>
      <c r="AD57" s="603"/>
      <c r="AE57" s="603"/>
      <c r="AF57" s="12"/>
    </row>
    <row r="58" spans="1:32" ht="23.25" customHeight="1" x14ac:dyDescent="0.35">
      <c r="A58" s="12"/>
      <c r="B58" s="603"/>
      <c r="C58" s="603"/>
      <c r="D58" s="603"/>
      <c r="E58" s="603"/>
      <c r="F58" s="603"/>
      <c r="G58" s="603"/>
      <c r="H58" s="603"/>
      <c r="I58" s="603"/>
      <c r="J58" s="603"/>
      <c r="K58" s="603"/>
      <c r="L58" s="603"/>
      <c r="M58" s="603"/>
      <c r="N58" s="603"/>
      <c r="O58" s="603"/>
      <c r="P58" s="603"/>
      <c r="Q58" s="603"/>
      <c r="R58" s="603"/>
      <c r="S58" s="603"/>
      <c r="T58" s="603"/>
      <c r="U58" s="605"/>
      <c r="V58" s="602"/>
      <c r="W58" s="603"/>
      <c r="X58" s="603"/>
      <c r="Y58" s="603"/>
      <c r="Z58" s="603"/>
      <c r="AA58" s="603"/>
      <c r="AB58" s="603"/>
      <c r="AC58" s="603"/>
      <c r="AD58" s="603"/>
      <c r="AE58" s="603"/>
      <c r="AF58" s="12"/>
    </row>
    <row r="59" spans="1:32" ht="23.25" customHeight="1" x14ac:dyDescent="0.35">
      <c r="A59" s="7"/>
      <c r="B59" s="603"/>
      <c r="C59" s="603"/>
      <c r="D59" s="603"/>
      <c r="E59" s="603"/>
      <c r="F59" s="603"/>
      <c r="G59" s="603"/>
      <c r="H59" s="603"/>
      <c r="I59" s="603"/>
      <c r="J59" s="603"/>
      <c r="K59" s="603"/>
      <c r="L59" s="603"/>
      <c r="M59" s="603"/>
      <c r="N59" s="603"/>
      <c r="O59" s="603"/>
      <c r="P59" s="603"/>
      <c r="Q59" s="603"/>
      <c r="R59" s="603"/>
      <c r="S59" s="603"/>
      <c r="T59" s="603"/>
      <c r="U59" s="605"/>
      <c r="V59" s="602"/>
      <c r="W59" s="603"/>
      <c r="X59" s="603"/>
      <c r="Y59" s="603"/>
      <c r="Z59" s="603"/>
      <c r="AA59" s="603"/>
      <c r="AB59" s="603"/>
      <c r="AC59" s="603"/>
      <c r="AD59" s="603"/>
      <c r="AE59" s="603"/>
      <c r="AF59" s="12"/>
    </row>
    <row r="60" spans="1:32" ht="23.25" customHeight="1" x14ac:dyDescent="0.35">
      <c r="A60" s="12"/>
      <c r="B60" s="603"/>
      <c r="C60" s="603"/>
      <c r="D60" s="603"/>
      <c r="E60" s="603"/>
      <c r="F60" s="603"/>
      <c r="G60" s="603"/>
      <c r="H60" s="603"/>
      <c r="I60" s="603"/>
      <c r="J60" s="603"/>
      <c r="K60" s="603"/>
      <c r="L60" s="603"/>
      <c r="M60" s="603"/>
      <c r="N60" s="603"/>
      <c r="O60" s="603"/>
      <c r="P60" s="603"/>
      <c r="Q60" s="603"/>
      <c r="R60" s="603"/>
      <c r="S60" s="603"/>
      <c r="T60" s="603"/>
      <c r="U60" s="605"/>
      <c r="V60" s="602"/>
      <c r="W60" s="603"/>
      <c r="X60" s="603"/>
      <c r="Y60" s="603"/>
      <c r="Z60" s="603"/>
      <c r="AA60" s="603"/>
      <c r="AB60" s="603"/>
      <c r="AC60" s="603"/>
      <c r="AD60" s="603"/>
      <c r="AE60" s="603"/>
      <c r="AF60" s="12"/>
    </row>
    <row r="61" spans="1:32" ht="23.25" customHeight="1" x14ac:dyDescent="0.35">
      <c r="A61" s="12"/>
      <c r="B61" s="603"/>
      <c r="C61" s="603"/>
      <c r="D61" s="603"/>
      <c r="E61" s="603"/>
      <c r="F61" s="603"/>
      <c r="G61" s="603"/>
      <c r="H61" s="603"/>
      <c r="I61" s="603"/>
      <c r="J61" s="603"/>
      <c r="K61" s="603"/>
      <c r="L61" s="603"/>
      <c r="M61" s="603"/>
      <c r="N61" s="603"/>
      <c r="O61" s="603"/>
      <c r="P61" s="603"/>
      <c r="Q61" s="603"/>
      <c r="R61" s="603"/>
      <c r="S61" s="603"/>
      <c r="T61" s="603"/>
      <c r="U61" s="605"/>
      <c r="V61" s="602"/>
      <c r="W61" s="603"/>
      <c r="X61" s="603"/>
      <c r="Y61" s="603"/>
      <c r="Z61" s="603"/>
      <c r="AA61" s="603"/>
      <c r="AB61" s="603"/>
      <c r="AC61" s="603"/>
      <c r="AD61" s="603"/>
      <c r="AE61" s="603"/>
      <c r="AF61" s="12"/>
    </row>
    <row r="62" spans="1:32" ht="23.25" customHeight="1" x14ac:dyDescent="0.35">
      <c r="A62" s="12"/>
      <c r="B62" s="603"/>
      <c r="C62" s="603"/>
      <c r="D62" s="603"/>
      <c r="E62" s="603"/>
      <c r="F62" s="603"/>
      <c r="G62" s="603"/>
      <c r="H62" s="603"/>
      <c r="I62" s="603"/>
      <c r="J62" s="603"/>
      <c r="K62" s="603"/>
      <c r="L62" s="603"/>
      <c r="M62" s="603"/>
      <c r="N62" s="603"/>
      <c r="O62" s="603"/>
      <c r="P62" s="603"/>
      <c r="Q62" s="603"/>
      <c r="R62" s="603"/>
      <c r="S62" s="603"/>
      <c r="T62" s="603"/>
      <c r="U62" s="605"/>
      <c r="V62" s="602"/>
      <c r="W62" s="603"/>
      <c r="X62" s="603"/>
      <c r="Y62" s="603"/>
      <c r="Z62" s="603"/>
      <c r="AA62" s="603"/>
      <c r="AB62" s="603"/>
      <c r="AC62" s="603"/>
      <c r="AD62" s="603"/>
      <c r="AE62" s="603"/>
      <c r="AF62" s="12"/>
    </row>
    <row r="63" spans="1:32" ht="23.25" customHeight="1" x14ac:dyDescent="0.35">
      <c r="A63" s="12"/>
      <c r="B63" s="603"/>
      <c r="C63" s="603"/>
      <c r="D63" s="603"/>
      <c r="E63" s="603"/>
      <c r="F63" s="603"/>
      <c r="G63" s="603"/>
      <c r="H63" s="603"/>
      <c r="I63" s="603"/>
      <c r="J63" s="603"/>
      <c r="K63" s="603"/>
      <c r="L63" s="603"/>
      <c r="M63" s="603"/>
      <c r="N63" s="603"/>
      <c r="O63" s="603"/>
      <c r="P63" s="603"/>
      <c r="Q63" s="603"/>
      <c r="R63" s="603"/>
      <c r="S63" s="603"/>
      <c r="T63" s="603"/>
      <c r="U63" s="605"/>
      <c r="V63" s="602"/>
      <c r="W63" s="603"/>
      <c r="X63" s="603"/>
      <c r="Y63" s="603"/>
      <c r="Z63" s="603"/>
      <c r="AA63" s="603"/>
      <c r="AB63" s="603"/>
      <c r="AC63" s="603"/>
      <c r="AD63" s="603"/>
      <c r="AE63" s="603"/>
      <c r="AF63" s="12"/>
    </row>
    <row r="64" spans="1:32" ht="23.25" customHeight="1" x14ac:dyDescent="0.35">
      <c r="A64" s="12"/>
      <c r="B64" s="603"/>
      <c r="C64" s="603"/>
      <c r="D64" s="603"/>
      <c r="E64" s="603"/>
      <c r="F64" s="603"/>
      <c r="G64" s="603"/>
      <c r="H64" s="603"/>
      <c r="I64" s="603"/>
      <c r="J64" s="603"/>
      <c r="K64" s="603"/>
      <c r="L64" s="603"/>
      <c r="M64" s="603"/>
      <c r="N64" s="603"/>
      <c r="O64" s="603"/>
      <c r="P64" s="603"/>
      <c r="Q64" s="603"/>
      <c r="R64" s="603"/>
      <c r="S64" s="603"/>
      <c r="T64" s="603"/>
      <c r="U64" s="605"/>
      <c r="V64" s="602"/>
      <c r="W64" s="603"/>
      <c r="X64" s="603"/>
      <c r="Y64" s="603"/>
      <c r="Z64" s="603"/>
      <c r="AA64" s="603"/>
      <c r="AB64" s="603"/>
      <c r="AC64" s="603"/>
      <c r="AD64" s="603"/>
      <c r="AE64" s="603"/>
      <c r="AF64" s="12"/>
    </row>
    <row r="65" spans="1:32" ht="23.25" customHeight="1" x14ac:dyDescent="0.35">
      <c r="A65" s="12"/>
      <c r="B65" s="127"/>
      <c r="C65" s="127"/>
      <c r="D65" s="127"/>
      <c r="E65" s="127"/>
      <c r="F65" s="127"/>
      <c r="G65" s="127"/>
      <c r="H65" s="127"/>
      <c r="I65" s="127"/>
      <c r="J65" s="127"/>
      <c r="K65" s="127"/>
      <c r="L65" s="127"/>
      <c r="M65" s="127"/>
      <c r="N65" s="128"/>
      <c r="O65" s="128"/>
      <c r="P65" s="127"/>
      <c r="Q65" s="127"/>
      <c r="R65" s="127"/>
      <c r="S65" s="127"/>
      <c r="T65" s="127"/>
      <c r="U65" s="127"/>
      <c r="V65" s="127"/>
      <c r="W65" s="127"/>
      <c r="X65" s="127"/>
      <c r="Y65" s="127"/>
      <c r="Z65" s="127"/>
      <c r="AA65" s="127"/>
      <c r="AB65" s="127"/>
      <c r="AC65" s="127"/>
      <c r="AD65" s="127"/>
      <c r="AE65" s="127"/>
      <c r="AF65" s="12"/>
    </row>
  </sheetData>
  <sheetProtection selectLockedCells="1"/>
  <mergeCells count="133">
    <mergeCell ref="B22:B23"/>
    <mergeCell ref="C22:I23"/>
    <mergeCell ref="J22:L23"/>
    <mergeCell ref="M22:M23"/>
    <mergeCell ref="O22:W22"/>
    <mergeCell ref="X22:AD22"/>
    <mergeCell ref="L44:M44"/>
    <mergeCell ref="V54:AE64"/>
    <mergeCell ref="N38:V38"/>
    <mergeCell ref="W38:AE38"/>
    <mergeCell ref="N39:V39"/>
    <mergeCell ref="N40:V40"/>
    <mergeCell ref="N41:V41"/>
    <mergeCell ref="N42:V42"/>
    <mergeCell ref="N43:V43"/>
    <mergeCell ref="N44:V44"/>
    <mergeCell ref="N45:V45"/>
    <mergeCell ref="W39:AE39"/>
    <mergeCell ref="W40:AE40"/>
    <mergeCell ref="W41:AE41"/>
    <mergeCell ref="W45:AE45"/>
    <mergeCell ref="B47:U64"/>
    <mergeCell ref="V47:AE53"/>
    <mergeCell ref="B46:AE46"/>
    <mergeCell ref="W42:AE42"/>
    <mergeCell ref="W43:AE43"/>
    <mergeCell ref="W44:AE44"/>
    <mergeCell ref="B44:C44"/>
    <mergeCell ref="B45:C45"/>
    <mergeCell ref="L45:M45"/>
    <mergeCell ref="B42:C42"/>
    <mergeCell ref="B43:C43"/>
    <mergeCell ref="B37:C37"/>
    <mergeCell ref="L42:M42"/>
    <mergeCell ref="L43:M43"/>
    <mergeCell ref="L37:M37"/>
    <mergeCell ref="L38:M38"/>
    <mergeCell ref="L39:M39"/>
    <mergeCell ref="L40:M40"/>
    <mergeCell ref="L41:M41"/>
    <mergeCell ref="B27:C27"/>
    <mergeCell ref="L27:M27"/>
    <mergeCell ref="B31:C31"/>
    <mergeCell ref="L31:M31"/>
    <mergeCell ref="B30:C30"/>
    <mergeCell ref="L30:M30"/>
    <mergeCell ref="L35:M35"/>
    <mergeCell ref="B34:C34"/>
    <mergeCell ref="L34:M34"/>
    <mergeCell ref="B35:C35"/>
    <mergeCell ref="B28:C28"/>
    <mergeCell ref="B29:C29"/>
    <mergeCell ref="L28:M28"/>
    <mergeCell ref="L29:M29"/>
    <mergeCell ref="O24:W24"/>
    <mergeCell ref="O25:W25"/>
    <mergeCell ref="O26:W26"/>
    <mergeCell ref="B32:C32"/>
    <mergeCell ref="L32:M32"/>
    <mergeCell ref="B38:C38"/>
    <mergeCell ref="B41:C41"/>
    <mergeCell ref="B40:C40"/>
    <mergeCell ref="B39:C39"/>
    <mergeCell ref="W36:AE36"/>
    <mergeCell ref="W37:AE37"/>
    <mergeCell ref="N27:V27"/>
    <mergeCell ref="N30:V30"/>
    <mergeCell ref="N31:V31"/>
    <mergeCell ref="N32:V32"/>
    <mergeCell ref="N33:V33"/>
    <mergeCell ref="N34:V34"/>
    <mergeCell ref="N35:V35"/>
    <mergeCell ref="N36:V36"/>
    <mergeCell ref="N37:V37"/>
    <mergeCell ref="B36:C36"/>
    <mergeCell ref="B33:C33"/>
    <mergeCell ref="L33:M33"/>
    <mergeCell ref="L36:M36"/>
    <mergeCell ref="B19:AE19"/>
    <mergeCell ref="C20:F20"/>
    <mergeCell ref="W27:AE27"/>
    <mergeCell ref="W30:AE30"/>
    <mergeCell ref="W31:AE31"/>
    <mergeCell ref="W32:AE32"/>
    <mergeCell ref="W33:AE33"/>
    <mergeCell ref="W34:AE34"/>
    <mergeCell ref="W35:AE35"/>
    <mergeCell ref="B24:B26"/>
    <mergeCell ref="M24:M26"/>
    <mergeCell ref="C24:I26"/>
    <mergeCell ref="H20:Q20"/>
    <mergeCell ref="S20:AE20"/>
    <mergeCell ref="J21:L21"/>
    <mergeCell ref="J24:L26"/>
    <mergeCell ref="C21:I21"/>
    <mergeCell ref="X21:AD21"/>
    <mergeCell ref="X23:AD23"/>
    <mergeCell ref="X24:AD24"/>
    <mergeCell ref="X25:AD25"/>
    <mergeCell ref="X26:AD26"/>
    <mergeCell ref="O21:W21"/>
    <mergeCell ref="O23:W23"/>
    <mergeCell ref="D18:G18"/>
    <mergeCell ref="H17:AE17"/>
    <mergeCell ref="H18:N18"/>
    <mergeCell ref="P18:AE18"/>
    <mergeCell ref="M15:O15"/>
    <mergeCell ref="M16:O16"/>
    <mergeCell ref="P15:AE15"/>
    <mergeCell ref="B14:K14"/>
    <mergeCell ref="B13:K13"/>
    <mergeCell ref="L13:AE13"/>
    <mergeCell ref="L14:AE14"/>
    <mergeCell ref="B15:C15"/>
    <mergeCell ref="B16:C16"/>
    <mergeCell ref="B17:C17"/>
    <mergeCell ref="B18:C18"/>
    <mergeCell ref="G15:H15"/>
    <mergeCell ref="G16:H16"/>
    <mergeCell ref="I15:J15"/>
    <mergeCell ref="K15:L15"/>
    <mergeCell ref="Z16:AB16"/>
    <mergeCell ref="T16:U16"/>
    <mergeCell ref="K16:L16"/>
    <mergeCell ref="D11:AC11"/>
    <mergeCell ref="D12:AC12"/>
    <mergeCell ref="AD11:AE11"/>
    <mergeCell ref="AD12:AE12"/>
    <mergeCell ref="B11:C11"/>
    <mergeCell ref="B12:C12"/>
    <mergeCell ref="D15:F15"/>
    <mergeCell ref="D16:F16"/>
    <mergeCell ref="D17:G17"/>
  </mergeCells>
  <phoneticPr fontId="5" type="noConversion"/>
  <conditionalFormatting sqref="L28:M45">
    <cfRule type="cellIs" dxfId="149" priority="60" stopIfTrue="1" operator="equal">
      <formula>""</formula>
    </cfRule>
    <cfRule type="cellIs" dxfId="148" priority="62" stopIfTrue="1" operator="greaterThanOrEqual">
      <formula>$AD$16</formula>
    </cfRule>
    <cfRule type="cellIs" dxfId="147" priority="63" stopIfTrue="1" operator="between">
      <formula>$V$16</formula>
      <formula>$X$16</formula>
    </cfRule>
    <cfRule type="cellIs" dxfId="146" priority="64" stopIfTrue="1" operator="lessThan">
      <formula>$R$16</formula>
    </cfRule>
  </conditionalFormatting>
  <conditionalFormatting sqref="S16 AE16">
    <cfRule type="iconSet" priority="6">
      <iconSet iconSet="3Flags" showValue="0">
        <cfvo type="percent" val="0"/>
        <cfvo type="num" val="0"/>
        <cfvo type="num" val="1"/>
      </iconSet>
    </cfRule>
  </conditionalFormatting>
  <conditionalFormatting sqref="Y16">
    <cfRule type="iconSet" priority="4">
      <iconSet iconSet="3Flags" showValue="0">
        <cfvo type="percent" val="0"/>
        <cfvo type="num" val="0"/>
        <cfvo type="num" val="1"/>
      </iconSet>
    </cfRule>
  </conditionalFormatting>
  <conditionalFormatting sqref="J16">
    <cfRule type="cellIs" dxfId="145" priority="1" operator="equal">
      <formula>"▲"</formula>
    </cfRule>
    <cfRule type="cellIs" dxfId="144" priority="2" operator="equal">
      <formula>"▼"</formula>
    </cfRule>
    <cfRule type="cellIs" dxfId="143" priority="3" operator="equal">
      <formula>"■"</formula>
    </cfRule>
  </conditionalFormatting>
  <dataValidations disablePrompts="1" count="15">
    <dataValidation type="list" allowBlank="1" showInputMessage="1" showErrorMessage="1" sqref="I16">
      <formula1>"Creciente,Constante,Decreciente"</formula1>
    </dataValidation>
    <dataValidation type="list" allowBlank="1" showInputMessage="1" showErrorMessage="1" sqref="K16">
      <formula1>"Mensual,Mensual acumulado,Bimestral,Trimestral,Semestral,Anual,Bienal,Trienal"</formula1>
    </dataValidation>
    <dataValidation type="list" allowBlank="1" showInputMessage="1" showErrorMessage="1" sqref="AB16">
      <formula1>"Usuarios,Procesos,Aprendizaje,Recursos"</formula1>
    </dataValidation>
    <dataValidation type="list" allowBlank="1" showInputMessage="1" showErrorMessage="1" sqref="G16">
      <formula1>"Impacto,Resultado,Producto,Gestión"</formula1>
    </dataValidation>
    <dataValidation type="list" allowBlank="1" showInputMessage="1" showErrorMessage="1" sqref="AC16 Q16">
      <formula1>"X ≥,X &gt;,X &lt;,≤ X"</formula1>
    </dataValidation>
    <dataValidation type="list" allowBlank="1" showInputMessage="1" showErrorMessage="1" sqref="W16">
      <formula1>"≤ X ≤,≤ X &lt;,&lt; X ≤,&lt; X &lt;"</formula1>
    </dataValidation>
    <dataValidation type="list" allowBlank="1" showInputMessage="1" showErrorMessage="1" sqref="T16 B18">
      <formula1>"Porcentaje,Moneda,Horas,Días,Número entero,Número decimal"</formula1>
    </dataValidation>
    <dataValidation type="list" allowBlank="1" showInputMessage="1" showErrorMessage="1" sqref="M16:O16">
      <formula1>"Ciudadanos,Procesos,Aprendizaje,Recursos"</formula1>
    </dataValidation>
    <dataValidation type="list" allowBlank="1" showInputMessage="1" showErrorMessage="1" sqref="B22 B24">
      <formula1>INDIRECT($B$12)</formula1>
    </dataValidation>
    <dataValidation type="list" allowBlank="1" showInputMessage="1" showErrorMessage="1" sqref="N22:N24">
      <formula1>INDIRECT($B22)</formula1>
    </dataValidation>
    <dataValidation type="list" allowBlank="1" showInputMessage="1" showErrorMessage="1" sqref="N25">
      <formula1>INDIRECT($B24)</formula1>
    </dataValidation>
    <dataValidation type="list" allowBlank="1" showInputMessage="1" showErrorMessage="1" sqref="N26">
      <formula1>INDIRECT($B24)</formula1>
    </dataValidation>
    <dataValidation allowBlank="1" showInputMessage="1" showErrorMessage="1" prompt="Ponderación del Objetivo Estratégico en función del impacto sobre el cumplimiento global del PEI" sqref="AD11:AE11"/>
    <dataValidation type="list" allowBlank="1" showInputMessage="1" showErrorMessage="1" sqref="B12:C12">
      <formula1>INDIRECT("Objetivos_Estratégicos[ID_OE]")</formula1>
    </dataValidation>
    <dataValidation type="list" allowBlank="1" showInputMessage="1" showErrorMessage="1" sqref="J22 J24:L26">
      <formula1>INDIRECT("Tabla_Dependencias[NOMBRE DE LA DEPENDENCIA]")</formula1>
    </dataValidation>
  </dataValidations>
  <pageMargins left="0.7" right="0.7" top="0.75" bottom="0.75" header="0.3" footer="0.3"/>
  <pageSetup scale="39" orientation="portrait" horizontalDpi="4294967293" verticalDpi="4294967293" r:id="rId1"/>
  <ignoredErrors>
    <ignoredError sqref="J16 M30 M39 F38:I45 B16 F24:I24 F25:I26 P23:W23 P26:W26 P24:W24 P25:W25 M31 M32 M33 M34 M35 M36 M37 M43 M40 M41 M42 M45 M44 C25:D26 D24 D34:D45 F34:H37" unlockedFormula="1"/>
    <ignoredError sqref="B34:C45" twoDigitTextYea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DCD3ED"/>
  </sheetPr>
  <dimension ref="A1:AE65"/>
  <sheetViews>
    <sheetView showGridLines="0" topLeftCell="E22" zoomScale="70" zoomScaleNormal="70" zoomScaleSheetLayoutView="69" workbookViewId="0">
      <selection activeCell="J27" sqref="J27"/>
    </sheetView>
  </sheetViews>
  <sheetFormatPr baseColWidth="10" defaultColWidth="0" defaultRowHeight="15" customHeight="1" zeroHeight="1" x14ac:dyDescent="0.35"/>
  <cols>
    <col min="1" max="1" width="3.1796875" customWidth="1"/>
    <col min="2" max="2" width="9.81640625" customWidth="1"/>
    <col min="3" max="3" width="6.453125" customWidth="1"/>
    <col min="4" max="11" width="10.1796875" customWidth="1"/>
    <col min="12" max="12" width="11" customWidth="1"/>
    <col min="13" max="13" width="11" style="68" customWidth="1"/>
    <col min="14" max="14" width="10.1796875" style="68" customWidth="1"/>
    <col min="15" max="15" width="12.81640625" customWidth="1"/>
    <col min="16" max="16" width="8" customWidth="1"/>
    <col min="17" max="17" width="9.81640625" customWidth="1"/>
    <col min="18" max="18" width="7.81640625" customWidth="1"/>
    <col min="19" max="19" width="9.453125" customWidth="1"/>
    <col min="20" max="20" width="9.1796875" customWidth="1"/>
    <col min="21" max="21" width="7" customWidth="1"/>
    <col min="22" max="22" width="6" customWidth="1"/>
    <col min="23" max="23" width="5.81640625" customWidth="1"/>
    <col min="24" max="26" width="5.54296875" customWidth="1"/>
    <col min="27" max="29" width="6" customWidth="1"/>
    <col min="30" max="30" width="10.1796875" customWidth="1"/>
    <col min="31" max="31" width="3.54296875" customWidth="1"/>
    <col min="32" max="16384" width="14.453125" hidden="1"/>
  </cols>
  <sheetData>
    <row r="1" spans="1:31" ht="14.5" x14ac:dyDescent="0.35">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1" ht="14.5" x14ac:dyDescent="0.35">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1" ht="45" x14ac:dyDescent="0.35">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1" ht="16.5" customHeight="1" x14ac:dyDescent="0.35">
      <c r="A4" s="7"/>
      <c r="B4" s="13"/>
      <c r="C4" s="11"/>
      <c r="D4" s="11"/>
      <c r="E4" s="11"/>
      <c r="F4" s="11"/>
      <c r="G4" s="11"/>
      <c r="H4" s="11"/>
      <c r="I4" s="11"/>
      <c r="J4" s="11"/>
      <c r="K4" s="11"/>
      <c r="L4" s="11"/>
      <c r="M4" s="67"/>
      <c r="T4" s="11"/>
      <c r="U4" s="11"/>
      <c r="V4" s="11"/>
      <c r="W4" s="11"/>
      <c r="X4" s="12"/>
      <c r="Y4" s="12"/>
      <c r="Z4" s="12"/>
      <c r="AA4" s="12"/>
      <c r="AB4" s="12"/>
      <c r="AC4" s="12"/>
      <c r="AD4" s="12"/>
      <c r="AE4" s="12"/>
    </row>
    <row r="5" spans="1:31" ht="15" customHeight="1" x14ac:dyDescent="0.5">
      <c r="A5" s="7"/>
      <c r="B5" s="32"/>
      <c r="AE5" s="12"/>
    </row>
    <row r="6" spans="1:31" ht="15" customHeight="1" x14ac:dyDescent="0.5">
      <c r="A6" s="7"/>
      <c r="B6" s="32"/>
      <c r="AE6" s="12"/>
    </row>
    <row r="7" spans="1:31" ht="15" customHeight="1" x14ac:dyDescent="0.5">
      <c r="A7" s="7"/>
      <c r="B7" s="32"/>
      <c r="AE7" s="12"/>
    </row>
    <row r="8" spans="1:31" ht="15" customHeight="1" x14ac:dyDescent="0.5">
      <c r="A8" s="7"/>
      <c r="B8" s="32"/>
      <c r="AE8" s="12"/>
    </row>
    <row r="9" spans="1:31" ht="15" customHeight="1" x14ac:dyDescent="0.5">
      <c r="A9" s="7"/>
      <c r="B9" s="32"/>
      <c r="R9" s="83"/>
      <c r="AE9" s="12"/>
    </row>
    <row r="10" spans="1:31" ht="15" customHeight="1" x14ac:dyDescent="0.35">
      <c r="A10" s="7"/>
      <c r="B10" s="123"/>
      <c r="C10" s="123"/>
      <c r="D10" s="124"/>
      <c r="E10" s="124"/>
      <c r="F10" s="124"/>
      <c r="G10" s="124"/>
      <c r="H10" s="124"/>
      <c r="I10" s="124"/>
      <c r="J10" s="124"/>
      <c r="K10" s="124"/>
      <c r="L10" s="124"/>
      <c r="M10" s="125"/>
      <c r="T10" s="123"/>
      <c r="U10" s="124"/>
      <c r="V10" s="124"/>
      <c r="W10" s="124"/>
      <c r="X10" s="124"/>
      <c r="Y10" s="130"/>
      <c r="Z10" s="124"/>
      <c r="AA10" s="124"/>
      <c r="AB10" s="124"/>
      <c r="AC10" s="124"/>
      <c r="AD10" s="124"/>
      <c r="AE10" s="12"/>
    </row>
    <row r="11" spans="1:31"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6"/>
      <c r="AC11" s="518" t="s">
        <v>546</v>
      </c>
      <c r="AD11" s="519"/>
      <c r="AE11" s="12"/>
    </row>
    <row r="12" spans="1:31" ht="36.75" customHeight="1" x14ac:dyDescent="0.35">
      <c r="A12" s="7"/>
      <c r="B12" s="523" t="s">
        <v>428</v>
      </c>
      <c r="C12" s="523"/>
      <c r="D12" s="551" t="str">
        <f>IF(B12=0,"",VLOOKUP(B12,Objetivos_Estratégicos[],2,FALSE))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7"/>
      <c r="AC12" s="608">
        <v>0.09</v>
      </c>
      <c r="AD12" s="609"/>
      <c r="AE12" s="12"/>
    </row>
    <row r="13" spans="1:31" ht="23.25" customHeight="1" x14ac:dyDescent="0.35">
      <c r="A13" s="7"/>
      <c r="B13" s="514" t="s">
        <v>3</v>
      </c>
      <c r="C13" s="515"/>
      <c r="D13" s="515"/>
      <c r="E13" s="515"/>
      <c r="F13" s="515"/>
      <c r="G13" s="515"/>
      <c r="H13" s="515"/>
      <c r="I13" s="515"/>
      <c r="J13" s="516"/>
      <c r="K13" s="514" t="s">
        <v>5</v>
      </c>
      <c r="L13" s="515"/>
      <c r="M13" s="515"/>
      <c r="N13" s="515"/>
      <c r="O13" s="515"/>
      <c r="P13" s="515"/>
      <c r="Q13" s="515"/>
      <c r="R13" s="515"/>
      <c r="S13" s="515"/>
      <c r="T13" s="515"/>
      <c r="U13" s="515"/>
      <c r="V13" s="515"/>
      <c r="W13" s="515"/>
      <c r="X13" s="515"/>
      <c r="Y13" s="515"/>
      <c r="Z13" s="515"/>
      <c r="AA13" s="515"/>
      <c r="AB13" s="515"/>
      <c r="AC13" s="515"/>
      <c r="AD13" s="516"/>
      <c r="AE13" s="12"/>
    </row>
    <row r="14" spans="1:31" ht="36.75" customHeight="1" x14ac:dyDescent="0.35">
      <c r="A14" s="7"/>
      <c r="B14" s="610" t="s">
        <v>395</v>
      </c>
      <c r="C14" s="611"/>
      <c r="D14" s="611"/>
      <c r="E14" s="611"/>
      <c r="F14" s="611"/>
      <c r="G14" s="611"/>
      <c r="H14" s="611"/>
      <c r="I14" s="611"/>
      <c r="J14" s="612"/>
      <c r="K14" s="613" t="s">
        <v>396</v>
      </c>
      <c r="L14" s="614"/>
      <c r="M14" s="614"/>
      <c r="N14" s="614"/>
      <c r="O14" s="614"/>
      <c r="P14" s="614"/>
      <c r="Q14" s="614"/>
      <c r="R14" s="614"/>
      <c r="S14" s="614"/>
      <c r="T14" s="614"/>
      <c r="U14" s="614"/>
      <c r="V14" s="614"/>
      <c r="W14" s="614"/>
      <c r="X14" s="614"/>
      <c r="Y14" s="614"/>
      <c r="Z14" s="614"/>
      <c r="AA14" s="614"/>
      <c r="AB14" s="614"/>
      <c r="AC14" s="614"/>
      <c r="AD14" s="615"/>
      <c r="AE14" s="12"/>
    </row>
    <row r="15" spans="1:31"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4" t="s">
        <v>248</v>
      </c>
      <c r="P15" s="515"/>
      <c r="Q15" s="515"/>
      <c r="R15" s="515"/>
      <c r="S15" s="515"/>
      <c r="T15" s="515"/>
      <c r="U15" s="515"/>
      <c r="V15" s="515"/>
      <c r="W15" s="515"/>
      <c r="X15" s="515"/>
      <c r="Y15" s="515"/>
      <c r="Z15" s="515"/>
      <c r="AA15" s="515"/>
      <c r="AB15" s="515"/>
      <c r="AC15" s="515"/>
      <c r="AD15" s="516"/>
      <c r="AE15" s="78"/>
    </row>
    <row r="16" spans="1:31" ht="23.25" customHeight="1" x14ac:dyDescent="0.35">
      <c r="A16" s="7"/>
      <c r="B16" s="544">
        <f>IF($AC$16=0,"",$AC$16)</f>
        <v>0.95</v>
      </c>
      <c r="C16" s="545"/>
      <c r="D16" s="524">
        <v>0.9</v>
      </c>
      <c r="E16" s="616"/>
      <c r="F16" s="533" t="s">
        <v>360</v>
      </c>
      <c r="G16" s="526"/>
      <c r="H16" s="291" t="s">
        <v>270</v>
      </c>
      <c r="I16" s="189" t="str">
        <f>IF(H16="Creciente","▲",IF(H16="Decreciente","▼",IF(H16="Constante","■"," ")))</f>
        <v>▲</v>
      </c>
      <c r="J16" s="533" t="s">
        <v>397</v>
      </c>
      <c r="K16" s="526"/>
      <c r="L16" s="533" t="s">
        <v>336</v>
      </c>
      <c r="M16" s="534"/>
      <c r="N16" s="526"/>
      <c r="O16" s="74" t="s">
        <v>1</v>
      </c>
      <c r="P16" s="111" t="s">
        <v>391</v>
      </c>
      <c r="Q16" s="292">
        <v>0.84989999999999999</v>
      </c>
      <c r="R16" s="190">
        <v>-1</v>
      </c>
      <c r="S16" s="549" t="s">
        <v>2</v>
      </c>
      <c r="T16" s="550"/>
      <c r="U16" s="293">
        <v>0.85</v>
      </c>
      <c r="V16" s="129" t="s">
        <v>392</v>
      </c>
      <c r="W16" s="292">
        <v>0.94989999999999997</v>
      </c>
      <c r="X16" s="191">
        <v>0</v>
      </c>
      <c r="Y16" s="546" t="s">
        <v>249</v>
      </c>
      <c r="Z16" s="547"/>
      <c r="AA16" s="548"/>
      <c r="AB16" s="111" t="s">
        <v>390</v>
      </c>
      <c r="AC16" s="292">
        <v>0.95</v>
      </c>
      <c r="AD16" s="191">
        <v>1</v>
      </c>
      <c r="AE16" s="12"/>
    </row>
    <row r="17" spans="1:31" s="52" customFormat="1" ht="23.25" customHeight="1" x14ac:dyDescent="0.35">
      <c r="A17" s="75"/>
      <c r="B17" s="514" t="s">
        <v>256</v>
      </c>
      <c r="C17" s="516"/>
      <c r="D17" s="527" t="s">
        <v>309</v>
      </c>
      <c r="E17" s="527"/>
      <c r="F17" s="527"/>
      <c r="G17" s="514" t="s">
        <v>46</v>
      </c>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c r="AE17" s="78"/>
    </row>
    <row r="18" spans="1:31" ht="40.5" customHeight="1" x14ac:dyDescent="0.35">
      <c r="A18" s="7"/>
      <c r="B18" s="533" t="s">
        <v>242</v>
      </c>
      <c r="C18" s="526"/>
      <c r="D18" s="528" t="s">
        <v>257</v>
      </c>
      <c r="E18" s="528"/>
      <c r="F18" s="528"/>
      <c r="G18" s="529" t="s">
        <v>524</v>
      </c>
      <c r="H18" s="530"/>
      <c r="I18" s="530"/>
      <c r="J18" s="530"/>
      <c r="K18" s="530"/>
      <c r="L18" s="530"/>
      <c r="M18" s="530"/>
      <c r="N18" s="126" t="s">
        <v>361</v>
      </c>
      <c r="O18" s="634" t="s">
        <v>525</v>
      </c>
      <c r="P18" s="634"/>
      <c r="Q18" s="634"/>
      <c r="R18" s="634"/>
      <c r="S18" s="634"/>
      <c r="T18" s="634"/>
      <c r="U18" s="634"/>
      <c r="V18" s="634"/>
      <c r="W18" s="634"/>
      <c r="X18" s="634"/>
      <c r="Y18" s="634"/>
      <c r="Z18" s="634"/>
      <c r="AA18" s="634"/>
      <c r="AB18" s="634"/>
      <c r="AC18" s="634"/>
      <c r="AD18" s="635"/>
      <c r="AE18" s="12"/>
    </row>
    <row r="19" spans="1:31"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c r="AE19" s="78"/>
    </row>
    <row r="20" spans="1:31" ht="35.25" customHeight="1" x14ac:dyDescent="0.35">
      <c r="A20" s="7"/>
      <c r="B20" s="192" t="s">
        <v>6</v>
      </c>
      <c r="C20" s="551" t="s">
        <v>7</v>
      </c>
      <c r="D20" s="517"/>
      <c r="E20" s="517"/>
      <c r="F20" s="192" t="s">
        <v>497</v>
      </c>
      <c r="G20" s="567" t="s">
        <v>373</v>
      </c>
      <c r="H20" s="568"/>
      <c r="I20" s="568"/>
      <c r="J20" s="568"/>
      <c r="K20" s="568"/>
      <c r="L20" s="568"/>
      <c r="M20" s="568"/>
      <c r="N20" s="568"/>
      <c r="O20" s="568"/>
      <c r="P20" s="568"/>
      <c r="Q20" s="192" t="s">
        <v>523</v>
      </c>
      <c r="R20" s="567" t="s">
        <v>374</v>
      </c>
      <c r="S20" s="568"/>
      <c r="T20" s="568"/>
      <c r="U20" s="568"/>
      <c r="V20" s="568"/>
      <c r="W20" s="568"/>
      <c r="X20" s="568"/>
      <c r="Y20" s="568"/>
      <c r="Z20" s="568"/>
      <c r="AA20" s="568"/>
      <c r="AB20" s="568"/>
      <c r="AC20" s="568"/>
      <c r="AD20" s="569"/>
      <c r="AE20" s="12"/>
    </row>
    <row r="21" spans="1:31" s="52" customFormat="1" ht="23.25" customHeight="1" x14ac:dyDescent="0.35">
      <c r="A21" s="75"/>
      <c r="B21" s="193" t="s">
        <v>377</v>
      </c>
      <c r="C21" s="570" t="s">
        <v>67</v>
      </c>
      <c r="D21" s="571"/>
      <c r="E21" s="571"/>
      <c r="F21" s="571"/>
      <c r="G21" s="571"/>
      <c r="H21" s="571"/>
      <c r="I21" s="570" t="s">
        <v>4</v>
      </c>
      <c r="J21" s="571"/>
      <c r="K21" s="572"/>
      <c r="L21" s="164" t="s">
        <v>520</v>
      </c>
      <c r="M21" s="194" t="s">
        <v>376</v>
      </c>
      <c r="N21" s="570" t="s">
        <v>366</v>
      </c>
      <c r="O21" s="571"/>
      <c r="P21" s="571"/>
      <c r="Q21" s="571"/>
      <c r="R21" s="571"/>
      <c r="S21" s="571"/>
      <c r="T21" s="571"/>
      <c r="U21" s="571"/>
      <c r="V21" s="572"/>
      <c r="W21" s="570" t="s">
        <v>367</v>
      </c>
      <c r="X21" s="571"/>
      <c r="Y21" s="571"/>
      <c r="Z21" s="571"/>
      <c r="AA21" s="571"/>
      <c r="AB21" s="571"/>
      <c r="AC21" s="572"/>
      <c r="AD21" s="164" t="s">
        <v>440</v>
      </c>
      <c r="AE21" s="78"/>
    </row>
    <row r="22" spans="1:31" ht="83.25" customHeight="1" x14ac:dyDescent="0.35">
      <c r="A22" s="7"/>
      <c r="B22" s="558" t="s">
        <v>500</v>
      </c>
      <c r="C22" s="617" t="str">
        <f>IF(B22="","",VLOOKUP(B22,Estrategias_[],2,FALSE))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D22" s="618"/>
      <c r="E22" s="618"/>
      <c r="F22" s="618"/>
      <c r="G22" s="618"/>
      <c r="H22" s="619"/>
      <c r="I22" s="623" t="s">
        <v>31</v>
      </c>
      <c r="J22" s="624"/>
      <c r="K22" s="625"/>
      <c r="L22" s="629">
        <v>0.33500000000000002</v>
      </c>
      <c r="M22" s="309" t="s">
        <v>510</v>
      </c>
      <c r="N22" s="564" t="str">
        <f>IF(M22="","",VLOOKUP(M22,Indicadores_[],2,FALSE))</f>
        <v>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v>
      </c>
      <c r="O22" s="565"/>
      <c r="P22" s="565"/>
      <c r="Q22" s="565"/>
      <c r="R22" s="565"/>
      <c r="S22" s="565"/>
      <c r="T22" s="565"/>
      <c r="U22" s="565"/>
      <c r="V22" s="566"/>
      <c r="W22" s="582" t="s">
        <v>585</v>
      </c>
      <c r="X22" s="583"/>
      <c r="Y22" s="583"/>
      <c r="Z22" s="583"/>
      <c r="AA22" s="583"/>
      <c r="AB22" s="583"/>
      <c r="AC22" s="584"/>
      <c r="AD22" s="300">
        <v>0.2</v>
      </c>
      <c r="AE22" s="12"/>
    </row>
    <row r="23" spans="1:31" ht="83.25" customHeight="1" x14ac:dyDescent="0.35">
      <c r="A23" s="7"/>
      <c r="B23" s="560"/>
      <c r="C23" s="620"/>
      <c r="D23" s="621"/>
      <c r="E23" s="621"/>
      <c r="F23" s="621"/>
      <c r="G23" s="621"/>
      <c r="H23" s="622"/>
      <c r="I23" s="626"/>
      <c r="J23" s="627"/>
      <c r="K23" s="628"/>
      <c r="L23" s="630"/>
      <c r="M23" s="309" t="s">
        <v>511</v>
      </c>
      <c r="N23" s="564" t="str">
        <f>IF(M23="","",VLOOKUP(M23,Indicadores_[],2,FALSE))</f>
        <v>Porcentaje de implementación del sistema de gestión de la información para el levantamiento y monitoreo de las estrategias de cambio cultural</v>
      </c>
      <c r="O23" s="565"/>
      <c r="P23" s="565"/>
      <c r="Q23" s="565"/>
      <c r="R23" s="565"/>
      <c r="S23" s="565"/>
      <c r="T23" s="565"/>
      <c r="U23" s="565"/>
      <c r="V23" s="566"/>
      <c r="W23" s="582" t="s">
        <v>584</v>
      </c>
      <c r="X23" s="583"/>
      <c r="Y23" s="583"/>
      <c r="Z23" s="583"/>
      <c r="AA23" s="583"/>
      <c r="AB23" s="583"/>
      <c r="AC23" s="584"/>
      <c r="AD23" s="300">
        <v>0.8</v>
      </c>
      <c r="AE23" s="12"/>
    </row>
    <row r="24" spans="1:31" ht="117.75" customHeight="1" x14ac:dyDescent="0.35">
      <c r="A24" s="7"/>
      <c r="B24" s="322" t="s">
        <v>501</v>
      </c>
      <c r="C24" s="564" t="str">
        <f>IF(B24="","",VLOOKUP(B24,Estrategias_[],2,FALSE))</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D24" s="565"/>
      <c r="E24" s="565"/>
      <c r="F24" s="565"/>
      <c r="G24" s="565"/>
      <c r="H24" s="566"/>
      <c r="I24" s="631" t="s">
        <v>31</v>
      </c>
      <c r="J24" s="632"/>
      <c r="K24" s="633"/>
      <c r="L24" s="301">
        <v>0.35499999999999998</v>
      </c>
      <c r="M24" s="309" t="s">
        <v>512</v>
      </c>
      <c r="N24" s="564" t="str">
        <f>IF(M24="","",VLOOKUP(M24,Indicadores_[],2,FALSE))</f>
        <v>Número de estrategias de cultura ciudadana diseñadas y acompañadas en la implementación en torno a los temas priorizados por la administración distrital.</v>
      </c>
      <c r="O24" s="565"/>
      <c r="P24" s="565"/>
      <c r="Q24" s="565"/>
      <c r="R24" s="565"/>
      <c r="S24" s="565"/>
      <c r="T24" s="565"/>
      <c r="U24" s="565"/>
      <c r="V24" s="566"/>
      <c r="W24" s="582" t="s">
        <v>587</v>
      </c>
      <c r="X24" s="583"/>
      <c r="Y24" s="583"/>
      <c r="Z24" s="583"/>
      <c r="AA24" s="583"/>
      <c r="AB24" s="583"/>
      <c r="AC24" s="584"/>
      <c r="AD24" s="300">
        <v>1</v>
      </c>
      <c r="AE24" s="12"/>
    </row>
    <row r="25" spans="1:31" ht="95.25" customHeight="1" x14ac:dyDescent="0.35">
      <c r="A25" s="7"/>
      <c r="B25" s="323" t="s">
        <v>502</v>
      </c>
      <c r="C25" s="564" t="str">
        <f>IF(B25="","",VLOOKUP(B25,Estrategias_[],2,FALSE))</f>
        <v>Generación de articulaciones y sinergias entre el Estado, el sector privado y las organizaciones ciudadanas para el diálogo social y la acción colectiva en materia de cultura ciudadana y transformación cultural para impulsar la corresponsabilidad y el trabajo en red.</v>
      </c>
      <c r="D25" s="565"/>
      <c r="E25" s="565"/>
      <c r="F25" s="565"/>
      <c r="G25" s="565"/>
      <c r="H25" s="566"/>
      <c r="I25" s="623" t="s">
        <v>31</v>
      </c>
      <c r="J25" s="624"/>
      <c r="K25" s="625"/>
      <c r="L25" s="302">
        <v>0.31</v>
      </c>
      <c r="M25" s="309" t="s">
        <v>513</v>
      </c>
      <c r="N25" s="564" t="str">
        <f>IF(M25="","",VLOOKUP(M25,Indicadores_[],2,FALSE))</f>
        <v>Número de interacciones identificadas entre actores para la transformación cultural en el marco de la Red de Cultura Ciudadana</v>
      </c>
      <c r="O25" s="565"/>
      <c r="P25" s="565"/>
      <c r="Q25" s="565"/>
      <c r="R25" s="565"/>
      <c r="S25" s="565"/>
      <c r="T25" s="565"/>
      <c r="U25" s="565"/>
      <c r="V25" s="566"/>
      <c r="W25" s="582" t="s">
        <v>586</v>
      </c>
      <c r="X25" s="583"/>
      <c r="Y25" s="583"/>
      <c r="Z25" s="583"/>
      <c r="AA25" s="583"/>
      <c r="AB25" s="583"/>
      <c r="AC25" s="584"/>
      <c r="AD25" s="300">
        <v>1</v>
      </c>
      <c r="AE25" s="12"/>
    </row>
    <row r="26" spans="1:31" s="52" customFormat="1" ht="23.25" customHeight="1" x14ac:dyDescent="0.35">
      <c r="A26" s="75"/>
      <c r="B26" s="552" t="s">
        <v>9</v>
      </c>
      <c r="C26" s="554"/>
      <c r="D26" s="161" t="s">
        <v>510</v>
      </c>
      <c r="E26" s="161" t="s">
        <v>511</v>
      </c>
      <c r="F26" s="161" t="s">
        <v>512</v>
      </c>
      <c r="G26" s="161" t="s">
        <v>513</v>
      </c>
      <c r="H26" s="161" t="s">
        <v>500</v>
      </c>
      <c r="I26" s="161" t="s">
        <v>501</v>
      </c>
      <c r="J26" s="161" t="s">
        <v>502</v>
      </c>
      <c r="K26" s="64" t="s">
        <v>10</v>
      </c>
      <c r="L26" s="552" t="s">
        <v>287</v>
      </c>
      <c r="M26" s="554"/>
      <c r="N26" s="552" t="s">
        <v>375</v>
      </c>
      <c r="O26" s="553"/>
      <c r="P26" s="553"/>
      <c r="Q26" s="553"/>
      <c r="R26" s="553"/>
      <c r="S26" s="553"/>
      <c r="T26" s="553"/>
      <c r="U26" s="554"/>
      <c r="V26" s="552" t="s">
        <v>49</v>
      </c>
      <c r="W26" s="553"/>
      <c r="X26" s="553"/>
      <c r="Y26" s="553"/>
      <c r="Z26" s="553"/>
      <c r="AA26" s="553"/>
      <c r="AB26" s="553"/>
      <c r="AC26" s="553"/>
      <c r="AD26" s="554"/>
      <c r="AE26" s="78"/>
    </row>
    <row r="27" spans="1:31" s="52" customFormat="1" ht="23.25" customHeight="1" x14ac:dyDescent="0.35">
      <c r="A27" s="75"/>
      <c r="B27" s="585" t="s">
        <v>772</v>
      </c>
      <c r="C27" s="586"/>
      <c r="D27" s="195">
        <f>'Matriz de Indicadores'!$AJ$13</f>
        <v>1</v>
      </c>
      <c r="E27" s="195">
        <f>'Matriz de Indicadores'!$AJ$14</f>
        <v>1</v>
      </c>
      <c r="F27" s="195">
        <f>'Matriz de Indicadores'!$AJ$15</f>
        <v>0</v>
      </c>
      <c r="G27" s="195">
        <f>'Matriz de Indicadores'!$AJ$16</f>
        <v>0</v>
      </c>
      <c r="H27" s="196">
        <f>IF(OR(D27="",E27="",$AD$22="",$AD$23=""),"",(D27*$AD$22)+(E27*$AD$23))</f>
        <v>1</v>
      </c>
      <c r="I27" s="196">
        <f t="shared" ref="I27:J36" si="0">IF(OR(F27="",$AD$25=""),"",(F27*$AD$25))</f>
        <v>0</v>
      </c>
      <c r="J27" s="196">
        <f t="shared" si="0"/>
        <v>0</v>
      </c>
      <c r="K27" s="410">
        <f t="array" ref="K27">IF($AC$16="","",$AC$16)</f>
        <v>0.95</v>
      </c>
      <c r="L27" s="544">
        <f t="shared" ref="L27:L28" si="1">IFERROR((H27*$L$22)+(I27*$L$24)+(J27*$L$25),"")</f>
        <v>0.33500000000000002</v>
      </c>
      <c r="M27" s="587"/>
      <c r="N27" s="411"/>
      <c r="O27" s="413"/>
      <c r="P27" s="413"/>
      <c r="Q27" s="413"/>
      <c r="R27" s="413"/>
      <c r="S27" s="413"/>
      <c r="T27" s="413"/>
      <c r="U27" s="412"/>
      <c r="V27" s="411"/>
      <c r="W27" s="413"/>
      <c r="X27" s="413"/>
      <c r="Y27" s="413"/>
      <c r="Z27" s="413"/>
      <c r="AA27" s="413"/>
      <c r="AB27" s="413"/>
      <c r="AC27" s="413"/>
      <c r="AD27" s="412"/>
      <c r="AE27" s="78"/>
    </row>
    <row r="28" spans="1:31" s="52" customFormat="1" ht="23.25" customHeight="1" x14ac:dyDescent="0.35">
      <c r="A28" s="75"/>
      <c r="B28" s="585" t="s">
        <v>773</v>
      </c>
      <c r="C28" s="586"/>
      <c r="D28" s="195">
        <f>'Matriz de Indicadores'!$AN$13</f>
        <v>1</v>
      </c>
      <c r="E28" s="195">
        <f>'Matriz de Indicadores'!$AN$14</f>
        <v>1</v>
      </c>
      <c r="F28" s="195">
        <f>'Matriz de Indicadores'!$AN$15</f>
        <v>1</v>
      </c>
      <c r="G28" s="195">
        <f>'Matriz de Indicadores'!$AN$16</f>
        <v>0</v>
      </c>
      <c r="H28" s="196">
        <f t="shared" ref="H28" si="2">IF(OR(D28="",E28="",$AD$22="",$AD$23=""),"",(D28*$AD$22)+(E28*$AD$23))</f>
        <v>1</v>
      </c>
      <c r="I28" s="196">
        <f t="shared" si="0"/>
        <v>1</v>
      </c>
      <c r="J28" s="196">
        <f t="shared" si="0"/>
        <v>0</v>
      </c>
      <c r="K28" s="410">
        <f t="array" ref="K28">IF($AC$16="","",$AC$16)</f>
        <v>0.95</v>
      </c>
      <c r="L28" s="544">
        <f t="shared" si="1"/>
        <v>0.69</v>
      </c>
      <c r="M28" s="587"/>
      <c r="N28" s="411"/>
      <c r="O28" s="413"/>
      <c r="P28" s="413"/>
      <c r="Q28" s="413"/>
      <c r="R28" s="413"/>
      <c r="S28" s="413"/>
      <c r="T28" s="413"/>
      <c r="U28" s="412"/>
      <c r="V28" s="411"/>
      <c r="W28" s="413"/>
      <c r="X28" s="413"/>
      <c r="Y28" s="413"/>
      <c r="Z28" s="413"/>
      <c r="AA28" s="413"/>
      <c r="AB28" s="413"/>
      <c r="AC28" s="413"/>
      <c r="AD28" s="412"/>
      <c r="AE28" s="78"/>
    </row>
    <row r="29" spans="1:31" ht="23.25" customHeight="1" x14ac:dyDescent="0.35">
      <c r="A29" s="7"/>
      <c r="B29" s="585" t="s">
        <v>369</v>
      </c>
      <c r="C29" s="586"/>
      <c r="D29" s="195">
        <f>'Matriz de Indicadores'!$AR$13</f>
        <v>0</v>
      </c>
      <c r="E29" s="195">
        <f>'Matriz de Indicadores'!$AR$14</f>
        <v>1.4999999999999998</v>
      </c>
      <c r="F29" s="195">
        <f>'Matriz de Indicadores'!$AR$15</f>
        <v>0</v>
      </c>
      <c r="G29" s="195">
        <f>'Matriz de Indicadores'!$AR$16</f>
        <v>0</v>
      </c>
      <c r="H29" s="196">
        <f>IF(OR(D29="",E29="",$AD$22="",$AD$23=""),"",(D29*$AD$22)+(E29*$AD$23))</f>
        <v>1.2</v>
      </c>
      <c r="I29" s="196">
        <f t="shared" si="0"/>
        <v>0</v>
      </c>
      <c r="J29" s="196">
        <f t="shared" si="0"/>
        <v>0</v>
      </c>
      <c r="K29" s="197">
        <f t="array" ref="K29:K44">IF($AC$16="","",$AC$16)</f>
        <v>0.95</v>
      </c>
      <c r="L29" s="544">
        <f>IFERROR((H29*$L$22)+(I29*$L$24)+(J29*$L$25),"")</f>
        <v>0.40200000000000002</v>
      </c>
      <c r="M29" s="587"/>
      <c r="N29" s="555"/>
      <c r="O29" s="556"/>
      <c r="P29" s="556"/>
      <c r="Q29" s="556"/>
      <c r="R29" s="556"/>
      <c r="S29" s="556"/>
      <c r="T29" s="556"/>
      <c r="U29" s="557"/>
      <c r="V29" s="555"/>
      <c r="W29" s="556"/>
      <c r="X29" s="556"/>
      <c r="Y29" s="556"/>
      <c r="Z29" s="556"/>
      <c r="AA29" s="556"/>
      <c r="AB29" s="556"/>
      <c r="AC29" s="556"/>
      <c r="AD29" s="557"/>
      <c r="AE29" s="12"/>
    </row>
    <row r="30" spans="1:31" ht="23.25" customHeight="1" x14ac:dyDescent="0.35">
      <c r="A30" s="7"/>
      <c r="B30" s="585" t="s">
        <v>370</v>
      </c>
      <c r="C30" s="586"/>
      <c r="D30" s="195">
        <f>'Matriz de Indicadores'!$AV$13</f>
        <v>0</v>
      </c>
      <c r="E30" s="195">
        <f>'Matriz de Indicadores'!$AV$14</f>
        <v>0.87499999999999989</v>
      </c>
      <c r="F30" s="195">
        <f>'Matriz de Indicadores'!$AV$15</f>
        <v>0</v>
      </c>
      <c r="G30" s="195">
        <f>'Matriz de Indicadores'!$AV$16</f>
        <v>0</v>
      </c>
      <c r="H30" s="196">
        <f t="shared" ref="H30:H36" si="3">IF(OR(D30="",E30="",$AD$22="",$AD$23=""),"",(D30*$AD$22)+(E30*$AD$23))</f>
        <v>0.7</v>
      </c>
      <c r="I30" s="196">
        <f t="shared" si="0"/>
        <v>0</v>
      </c>
      <c r="J30" s="196">
        <f t="shared" si="0"/>
        <v>0</v>
      </c>
      <c r="K30" s="197">
        <v>0.95</v>
      </c>
      <c r="L30" s="544">
        <f>IFERROR((H30*$L$22)+(I30*$L$24)+(J30*$L$25),"")</f>
        <v>0.23449999999999999</v>
      </c>
      <c r="M30" s="587"/>
      <c r="N30" s="555"/>
      <c r="O30" s="556"/>
      <c r="P30" s="556"/>
      <c r="Q30" s="556"/>
      <c r="R30" s="556"/>
      <c r="S30" s="556"/>
      <c r="T30" s="556"/>
      <c r="U30" s="557"/>
      <c r="V30" s="555"/>
      <c r="W30" s="556"/>
      <c r="X30" s="556"/>
      <c r="Y30" s="556"/>
      <c r="Z30" s="556"/>
      <c r="AA30" s="556"/>
      <c r="AB30" s="556"/>
      <c r="AC30" s="556"/>
      <c r="AD30" s="557"/>
      <c r="AE30" s="12"/>
    </row>
    <row r="31" spans="1:31" ht="23.25" customHeight="1" x14ac:dyDescent="0.35">
      <c r="A31" s="7"/>
      <c r="B31" s="585" t="s">
        <v>371</v>
      </c>
      <c r="C31" s="586"/>
      <c r="D31" s="195">
        <f>'Matriz de Indicadores'!$AZ$13</f>
        <v>1.4285714285714286</v>
      </c>
      <c r="E31" s="195">
        <f>'Matriz de Indicadores'!$AZ$14</f>
        <v>1.3714285714285714</v>
      </c>
      <c r="F31" s="195">
        <f>'Matriz de Indicadores'!$AZ$15</f>
        <v>1</v>
      </c>
      <c r="G31" s="195">
        <f>'Matriz de Indicadores'!$AZ$16</f>
        <v>0</v>
      </c>
      <c r="H31" s="196">
        <f t="shared" si="3"/>
        <v>1.382857142857143</v>
      </c>
      <c r="I31" s="196">
        <f t="shared" si="0"/>
        <v>1</v>
      </c>
      <c r="J31" s="196">
        <f t="shared" si="0"/>
        <v>0</v>
      </c>
      <c r="K31" s="197">
        <v>0.95</v>
      </c>
      <c r="L31" s="544">
        <f>IFERROR((H31*$L$22)+(I31*$L$24)+(J31*$L$25),"")</f>
        <v>0.81825714285714291</v>
      </c>
      <c r="M31" s="587"/>
      <c r="N31" s="555"/>
      <c r="O31" s="556"/>
      <c r="P31" s="556"/>
      <c r="Q31" s="556"/>
      <c r="R31" s="556"/>
      <c r="S31" s="556"/>
      <c r="T31" s="556"/>
      <c r="U31" s="557"/>
      <c r="V31" s="555"/>
      <c r="W31" s="556"/>
      <c r="X31" s="556"/>
      <c r="Y31" s="556"/>
      <c r="Z31" s="556"/>
      <c r="AA31" s="556"/>
      <c r="AB31" s="556"/>
      <c r="AC31" s="556"/>
      <c r="AD31" s="557"/>
      <c r="AE31" s="12"/>
    </row>
    <row r="32" spans="1:31" ht="23.25" customHeight="1" x14ac:dyDescent="0.35">
      <c r="A32" s="7"/>
      <c r="B32" s="585" t="s">
        <v>372</v>
      </c>
      <c r="C32" s="586"/>
      <c r="D32" s="195">
        <f>'Matriz de Indicadores'!$BD$13</f>
        <v>1</v>
      </c>
      <c r="E32" s="195">
        <f>'Matriz de Indicadores'!$BD$14</f>
        <v>1</v>
      </c>
      <c r="F32" s="195">
        <f>'Matriz de Indicadores'!$BD$15</f>
        <v>1</v>
      </c>
      <c r="G32" s="195">
        <f>'Matriz de Indicadores'!$BD$16</f>
        <v>0.46491228070175439</v>
      </c>
      <c r="H32" s="196">
        <f t="shared" si="3"/>
        <v>1</v>
      </c>
      <c r="I32" s="196">
        <f t="shared" si="0"/>
        <v>1</v>
      </c>
      <c r="J32" s="196">
        <f t="shared" si="0"/>
        <v>0.46491228070175439</v>
      </c>
      <c r="K32" s="197">
        <v>0.95</v>
      </c>
      <c r="L32" s="544">
        <f>IFERROR((H32*$L$22)+(I32*$L$24)+(J32*$L$25),"")</f>
        <v>0.83412280701754382</v>
      </c>
      <c r="M32" s="587"/>
      <c r="N32" s="555"/>
      <c r="O32" s="556"/>
      <c r="P32" s="556"/>
      <c r="Q32" s="556"/>
      <c r="R32" s="556"/>
      <c r="S32" s="556"/>
      <c r="T32" s="556"/>
      <c r="U32" s="557"/>
      <c r="V32" s="555"/>
      <c r="W32" s="556"/>
      <c r="X32" s="556"/>
      <c r="Y32" s="556"/>
      <c r="Z32" s="556"/>
      <c r="AA32" s="556"/>
      <c r="AB32" s="556"/>
      <c r="AC32" s="556"/>
      <c r="AD32" s="557"/>
      <c r="AE32" s="12"/>
    </row>
    <row r="33" spans="1:31" ht="23.25" customHeight="1" x14ac:dyDescent="0.35">
      <c r="A33" s="7"/>
      <c r="B33" s="585" t="s">
        <v>378</v>
      </c>
      <c r="C33" s="586"/>
      <c r="D33" s="195">
        <f>'Matriz de Indicadores'!$BH$13</f>
        <v>1</v>
      </c>
      <c r="E33" s="195">
        <f>'Matriz de Indicadores'!$BH$14</f>
        <v>1</v>
      </c>
      <c r="F33" s="195">
        <f>'Matriz de Indicadores'!$BH$15</f>
        <v>0</v>
      </c>
      <c r="G33" s="195">
        <f>'Matriz de Indicadores'!$BH$16</f>
        <v>0</v>
      </c>
      <c r="H33" s="196">
        <f t="shared" si="3"/>
        <v>1</v>
      </c>
      <c r="I33" s="196">
        <f t="shared" si="0"/>
        <v>0</v>
      </c>
      <c r="J33" s="196">
        <f t="shared" si="0"/>
        <v>0</v>
      </c>
      <c r="K33" s="197">
        <v>0.95</v>
      </c>
      <c r="L33" s="544">
        <f t="shared" ref="L33:L44" si="4">IFERROR((H33*$L$23)+(I33*$L$24)+(J33*$L$25),"")</f>
        <v>0</v>
      </c>
      <c r="M33" s="587"/>
      <c r="N33" s="555"/>
      <c r="O33" s="556"/>
      <c r="P33" s="556"/>
      <c r="Q33" s="556"/>
      <c r="R33" s="556"/>
      <c r="S33" s="556"/>
      <c r="T33" s="556"/>
      <c r="U33" s="557"/>
      <c r="V33" s="555"/>
      <c r="W33" s="556"/>
      <c r="X33" s="556"/>
      <c r="Y33" s="556"/>
      <c r="Z33" s="556"/>
      <c r="AA33" s="556"/>
      <c r="AB33" s="556"/>
      <c r="AC33" s="556"/>
      <c r="AD33" s="557"/>
      <c r="AE33" s="12"/>
    </row>
    <row r="34" spans="1:31" ht="23.25" customHeight="1" x14ac:dyDescent="0.35">
      <c r="A34" s="7"/>
      <c r="B34" s="585" t="s">
        <v>379</v>
      </c>
      <c r="C34" s="586"/>
      <c r="D34" s="195">
        <f>'Matriz de Indicadores'!$BL$13</f>
        <v>1</v>
      </c>
      <c r="E34" s="195">
        <f>'Matriz de Indicadores'!$BL$14</f>
        <v>1</v>
      </c>
      <c r="F34" s="195">
        <f>'Matriz de Indicadores'!$BL$15</f>
        <v>1</v>
      </c>
      <c r="G34" s="195">
        <f>'Matriz de Indicadores'!$BL$16</f>
        <v>0</v>
      </c>
      <c r="H34" s="196">
        <f t="shared" si="3"/>
        <v>1</v>
      </c>
      <c r="I34" s="196">
        <f t="shared" si="0"/>
        <v>1</v>
      </c>
      <c r="J34" s="196">
        <f t="shared" si="0"/>
        <v>0</v>
      </c>
      <c r="K34" s="197">
        <v>0.95</v>
      </c>
      <c r="L34" s="544">
        <f t="shared" si="4"/>
        <v>0.35499999999999998</v>
      </c>
      <c r="M34" s="587"/>
      <c r="N34" s="555"/>
      <c r="O34" s="556"/>
      <c r="P34" s="556"/>
      <c r="Q34" s="556"/>
      <c r="R34" s="556"/>
      <c r="S34" s="556"/>
      <c r="T34" s="556"/>
      <c r="U34" s="557"/>
      <c r="V34" s="555"/>
      <c r="W34" s="556"/>
      <c r="X34" s="556"/>
      <c r="Y34" s="556"/>
      <c r="Z34" s="556"/>
      <c r="AA34" s="556"/>
      <c r="AB34" s="556"/>
      <c r="AC34" s="556"/>
      <c r="AD34" s="557"/>
      <c r="AE34" s="12"/>
    </row>
    <row r="35" spans="1:31" ht="23.25" customHeight="1" x14ac:dyDescent="0.35">
      <c r="A35" s="7"/>
      <c r="B35" s="585" t="s">
        <v>380</v>
      </c>
      <c r="C35" s="586"/>
      <c r="D35" s="195">
        <f>'Matriz de Indicadores'!$BP$13</f>
        <v>1</v>
      </c>
      <c r="E35" s="195">
        <f>'Matriz de Indicadores'!$BP$14</f>
        <v>1</v>
      </c>
      <c r="F35" s="195">
        <f>'Matriz de Indicadores'!$BP$15</f>
        <v>1</v>
      </c>
      <c r="G35" s="195">
        <f>'Matriz de Indicadores'!$BP$16</f>
        <v>0</v>
      </c>
      <c r="H35" s="196">
        <f t="shared" si="3"/>
        <v>1</v>
      </c>
      <c r="I35" s="196">
        <f t="shared" si="0"/>
        <v>1</v>
      </c>
      <c r="J35" s="196">
        <f t="shared" si="0"/>
        <v>0</v>
      </c>
      <c r="K35" s="197">
        <v>0.95</v>
      </c>
      <c r="L35" s="544">
        <f t="shared" si="4"/>
        <v>0.35499999999999998</v>
      </c>
      <c r="M35" s="587"/>
      <c r="N35" s="555"/>
      <c r="O35" s="556"/>
      <c r="P35" s="556"/>
      <c r="Q35" s="556"/>
      <c r="R35" s="556"/>
      <c r="S35" s="556"/>
      <c r="T35" s="556"/>
      <c r="U35" s="557"/>
      <c r="V35" s="555"/>
      <c r="W35" s="556"/>
      <c r="X35" s="556"/>
      <c r="Y35" s="556"/>
      <c r="Z35" s="556"/>
      <c r="AA35" s="556"/>
      <c r="AB35" s="556"/>
      <c r="AC35" s="556"/>
      <c r="AD35" s="557"/>
      <c r="AE35" s="12"/>
    </row>
    <row r="36" spans="1:31" ht="23.25" customHeight="1" x14ac:dyDescent="0.35">
      <c r="A36" s="7"/>
      <c r="B36" s="585" t="s">
        <v>381</v>
      </c>
      <c r="C36" s="586"/>
      <c r="D36" s="195">
        <f>'Matriz de Indicadores'!$BT$13</f>
        <v>1</v>
      </c>
      <c r="E36" s="195">
        <f>'Matriz de Indicadores'!$BT$14</f>
        <v>1</v>
      </c>
      <c r="F36" s="195">
        <f>'Matriz de Indicadores'!$BT$15</f>
        <v>1</v>
      </c>
      <c r="G36" s="195">
        <f>'Matriz de Indicadores'!$BT$16</f>
        <v>0.85380116959064323</v>
      </c>
      <c r="H36" s="196">
        <f t="shared" si="3"/>
        <v>1</v>
      </c>
      <c r="I36" s="196">
        <f t="shared" si="0"/>
        <v>1</v>
      </c>
      <c r="J36" s="196">
        <f t="shared" si="0"/>
        <v>0.85380116959064323</v>
      </c>
      <c r="K36" s="197">
        <v>0.95</v>
      </c>
      <c r="L36" s="544">
        <f t="shared" si="4"/>
        <v>0.61967836257309938</v>
      </c>
      <c r="M36" s="587"/>
      <c r="N36" s="555"/>
      <c r="O36" s="556"/>
      <c r="P36" s="556"/>
      <c r="Q36" s="556"/>
      <c r="R36" s="556"/>
      <c r="S36" s="556"/>
      <c r="T36" s="556"/>
      <c r="U36" s="557"/>
      <c r="V36" s="555"/>
      <c r="W36" s="556"/>
      <c r="X36" s="556"/>
      <c r="Y36" s="556"/>
      <c r="Z36" s="556"/>
      <c r="AA36" s="556"/>
      <c r="AB36" s="556"/>
      <c r="AC36" s="556"/>
      <c r="AD36" s="557"/>
      <c r="AE36" s="12"/>
    </row>
    <row r="37" spans="1:31" ht="23.25" customHeight="1" x14ac:dyDescent="0.35">
      <c r="A37" s="7"/>
      <c r="B37" s="585" t="s">
        <v>382</v>
      </c>
      <c r="C37" s="586"/>
      <c r="D37" s="195"/>
      <c r="E37" s="195"/>
      <c r="F37" s="195"/>
      <c r="G37" s="195"/>
      <c r="H37" s="196"/>
      <c r="I37" s="196"/>
      <c r="J37" s="196"/>
      <c r="K37" s="197">
        <v>0.95</v>
      </c>
      <c r="L37" s="544"/>
      <c r="M37" s="587"/>
      <c r="N37" s="555"/>
      <c r="O37" s="556"/>
      <c r="P37" s="556"/>
      <c r="Q37" s="556"/>
      <c r="R37" s="556"/>
      <c r="S37" s="556"/>
      <c r="T37" s="556"/>
      <c r="U37" s="557"/>
      <c r="V37" s="555"/>
      <c r="W37" s="556"/>
      <c r="X37" s="556"/>
      <c r="Y37" s="556"/>
      <c r="Z37" s="556"/>
      <c r="AA37" s="556"/>
      <c r="AB37" s="556"/>
      <c r="AC37" s="556"/>
      <c r="AD37" s="557"/>
      <c r="AE37" s="12"/>
    </row>
    <row r="38" spans="1:31" ht="23.25" customHeight="1" x14ac:dyDescent="0.35">
      <c r="A38" s="7"/>
      <c r="B38" s="585" t="s">
        <v>383</v>
      </c>
      <c r="C38" s="586"/>
      <c r="D38" s="195" t="str">
        <f>'Matriz de Indicadores'!$CB$13</f>
        <v/>
      </c>
      <c r="E38" s="195" t="str">
        <f>'Matriz de Indicadores'!$CB$14</f>
        <v/>
      </c>
      <c r="F38" s="195" t="str">
        <f>'Matriz de Indicadores'!$CB$15</f>
        <v/>
      </c>
      <c r="G38" s="195" t="str">
        <f>'Matriz de Indicadores'!$CB$16</f>
        <v/>
      </c>
      <c r="H38" s="196" t="str">
        <f t="shared" ref="H38:H44" si="5">IF(OR(D38="",$AD$23=""),"",D38*$AD$23)</f>
        <v/>
      </c>
      <c r="I38" s="196" t="str">
        <f t="shared" ref="I38:I44" si="6">IF(OR(E38="",$AD$24=""),"",E38*$AD$24)</f>
        <v/>
      </c>
      <c r="J38" s="196" t="str">
        <f t="shared" ref="J38:J44" si="7">IF(OR(G38="",$AD$25=""),"",(G38*$AD$25))</f>
        <v/>
      </c>
      <c r="K38" s="197">
        <v>0.95</v>
      </c>
      <c r="L38" s="544" t="str">
        <f t="shared" si="4"/>
        <v/>
      </c>
      <c r="M38" s="587"/>
      <c r="N38" s="555"/>
      <c r="O38" s="556"/>
      <c r="P38" s="556"/>
      <c r="Q38" s="556"/>
      <c r="R38" s="556"/>
      <c r="S38" s="556"/>
      <c r="T38" s="556"/>
      <c r="U38" s="557"/>
      <c r="V38" s="555"/>
      <c r="W38" s="556"/>
      <c r="X38" s="556"/>
      <c r="Y38" s="556"/>
      <c r="Z38" s="556"/>
      <c r="AA38" s="556"/>
      <c r="AB38" s="556"/>
      <c r="AC38" s="556"/>
      <c r="AD38" s="557"/>
      <c r="AE38" s="12"/>
    </row>
    <row r="39" spans="1:31" ht="23.25" customHeight="1" x14ac:dyDescent="0.35">
      <c r="A39" s="7"/>
      <c r="B39" s="585" t="s">
        <v>384</v>
      </c>
      <c r="C39" s="586"/>
      <c r="D39" s="195" t="str">
        <f>'Matriz de Indicadores'!$CF$13</f>
        <v/>
      </c>
      <c r="E39" s="195" t="str">
        <f>'Matriz de Indicadores'!$CF$14</f>
        <v/>
      </c>
      <c r="F39" s="195" t="str">
        <f>'Matriz de Indicadores'!$CF$15</f>
        <v/>
      </c>
      <c r="G39" s="195" t="str">
        <f>'Matriz de Indicadores'!$CF$16</f>
        <v/>
      </c>
      <c r="H39" s="196" t="str">
        <f t="shared" si="5"/>
        <v/>
      </c>
      <c r="I39" s="196" t="str">
        <f t="shared" si="6"/>
        <v/>
      </c>
      <c r="J39" s="196" t="str">
        <f t="shared" si="7"/>
        <v/>
      </c>
      <c r="K39" s="197">
        <v>0.95</v>
      </c>
      <c r="L39" s="544" t="str">
        <f t="shared" si="4"/>
        <v/>
      </c>
      <c r="M39" s="587"/>
      <c r="N39" s="555"/>
      <c r="O39" s="556"/>
      <c r="P39" s="556"/>
      <c r="Q39" s="556"/>
      <c r="R39" s="556"/>
      <c r="S39" s="556"/>
      <c r="T39" s="556"/>
      <c r="U39" s="557"/>
      <c r="V39" s="555"/>
      <c r="W39" s="556"/>
      <c r="X39" s="556"/>
      <c r="Y39" s="556"/>
      <c r="Z39" s="556"/>
      <c r="AA39" s="556"/>
      <c r="AB39" s="556"/>
      <c r="AC39" s="556"/>
      <c r="AD39" s="557"/>
      <c r="AE39" s="12"/>
    </row>
    <row r="40" spans="1:31" ht="23.25" customHeight="1" x14ac:dyDescent="0.35">
      <c r="A40" s="7"/>
      <c r="B40" s="585" t="s">
        <v>385</v>
      </c>
      <c r="C40" s="586"/>
      <c r="D40" s="195" t="str">
        <f>'Matriz de Indicadores'!$CJ$13</f>
        <v/>
      </c>
      <c r="E40" s="195" t="str">
        <f>'Matriz de Indicadores'!$CJ$14</f>
        <v/>
      </c>
      <c r="F40" s="195" t="str">
        <f>'Matriz de Indicadores'!$CJ$15</f>
        <v/>
      </c>
      <c r="G40" s="195" t="str">
        <f>'Matriz de Indicadores'!$CJ$16</f>
        <v/>
      </c>
      <c r="H40" s="196" t="str">
        <f t="shared" si="5"/>
        <v/>
      </c>
      <c r="I40" s="196" t="str">
        <f t="shared" si="6"/>
        <v/>
      </c>
      <c r="J40" s="196" t="str">
        <f t="shared" si="7"/>
        <v/>
      </c>
      <c r="K40" s="197">
        <v>0.95</v>
      </c>
      <c r="L40" s="544" t="str">
        <f t="shared" si="4"/>
        <v/>
      </c>
      <c r="M40" s="587"/>
      <c r="N40" s="555"/>
      <c r="O40" s="556"/>
      <c r="P40" s="556"/>
      <c r="Q40" s="556"/>
      <c r="R40" s="556"/>
      <c r="S40" s="556"/>
      <c r="T40" s="556"/>
      <c r="U40" s="557"/>
      <c r="V40" s="555"/>
      <c r="W40" s="556"/>
      <c r="X40" s="556"/>
      <c r="Y40" s="556"/>
      <c r="Z40" s="556"/>
      <c r="AA40" s="556"/>
      <c r="AB40" s="556"/>
      <c r="AC40" s="556"/>
      <c r="AD40" s="557"/>
      <c r="AE40" s="12"/>
    </row>
    <row r="41" spans="1:31" ht="23.25" customHeight="1" x14ac:dyDescent="0.35">
      <c r="A41" s="7"/>
      <c r="B41" s="585" t="s">
        <v>386</v>
      </c>
      <c r="C41" s="586"/>
      <c r="D41" s="195" t="str">
        <f>'Matriz de Indicadores'!$CN$13</f>
        <v/>
      </c>
      <c r="E41" s="195" t="str">
        <f>'Matriz de Indicadores'!$CN$14</f>
        <v/>
      </c>
      <c r="F41" s="195" t="str">
        <f>'Matriz de Indicadores'!$CN$15</f>
        <v/>
      </c>
      <c r="G41" s="195" t="str">
        <f>'Matriz de Indicadores'!$CN$16</f>
        <v/>
      </c>
      <c r="H41" s="196" t="str">
        <f t="shared" si="5"/>
        <v/>
      </c>
      <c r="I41" s="196" t="str">
        <f t="shared" si="6"/>
        <v/>
      </c>
      <c r="J41" s="196" t="str">
        <f t="shared" si="7"/>
        <v/>
      </c>
      <c r="K41" s="197">
        <v>0.95</v>
      </c>
      <c r="L41" s="544" t="str">
        <f t="shared" si="4"/>
        <v/>
      </c>
      <c r="M41" s="587"/>
      <c r="N41" s="555"/>
      <c r="O41" s="556"/>
      <c r="P41" s="556"/>
      <c r="Q41" s="556"/>
      <c r="R41" s="556"/>
      <c r="S41" s="556"/>
      <c r="T41" s="556"/>
      <c r="U41" s="557"/>
      <c r="V41" s="555"/>
      <c r="W41" s="556"/>
      <c r="X41" s="556"/>
      <c r="Y41" s="556"/>
      <c r="Z41" s="556"/>
      <c r="AA41" s="556"/>
      <c r="AB41" s="556"/>
      <c r="AC41" s="556"/>
      <c r="AD41" s="557"/>
      <c r="AE41" s="12"/>
    </row>
    <row r="42" spans="1:31" ht="23.25" customHeight="1" x14ac:dyDescent="0.35">
      <c r="A42" s="7"/>
      <c r="B42" s="585" t="s">
        <v>387</v>
      </c>
      <c r="C42" s="586"/>
      <c r="D42" s="195" t="str">
        <f>'Matriz de Indicadores'!$CR$13</f>
        <v/>
      </c>
      <c r="E42" s="195" t="str">
        <f>'Matriz de Indicadores'!$CR$14</f>
        <v/>
      </c>
      <c r="F42" s="195" t="str">
        <f>'Matriz de Indicadores'!$CR$15</f>
        <v/>
      </c>
      <c r="G42" s="195" t="str">
        <f>'Matriz de Indicadores'!$CR$16</f>
        <v/>
      </c>
      <c r="H42" s="196" t="str">
        <f t="shared" si="5"/>
        <v/>
      </c>
      <c r="I42" s="196" t="str">
        <f t="shared" si="6"/>
        <v/>
      </c>
      <c r="J42" s="196" t="str">
        <f t="shared" si="7"/>
        <v/>
      </c>
      <c r="K42" s="197">
        <v>0.95</v>
      </c>
      <c r="L42" s="544" t="str">
        <f t="shared" si="4"/>
        <v/>
      </c>
      <c r="M42" s="587"/>
      <c r="N42" s="555"/>
      <c r="O42" s="556"/>
      <c r="P42" s="556"/>
      <c r="Q42" s="556"/>
      <c r="R42" s="556"/>
      <c r="S42" s="556"/>
      <c r="T42" s="556"/>
      <c r="U42" s="557"/>
      <c r="V42" s="555"/>
      <c r="W42" s="556"/>
      <c r="X42" s="556"/>
      <c r="Y42" s="556"/>
      <c r="Z42" s="556"/>
      <c r="AA42" s="556"/>
      <c r="AB42" s="556"/>
      <c r="AC42" s="556"/>
      <c r="AD42" s="557"/>
      <c r="AE42" s="12"/>
    </row>
    <row r="43" spans="1:31" ht="23.25" customHeight="1" x14ac:dyDescent="0.35">
      <c r="A43" s="7"/>
      <c r="B43" s="585" t="s">
        <v>388</v>
      </c>
      <c r="C43" s="586"/>
      <c r="D43" s="195">
        <f>'Matriz de Indicadores'!$CV$13</f>
        <v>0</v>
      </c>
      <c r="E43" s="195">
        <f>'Matriz de Indicadores'!$CV$14</f>
        <v>0</v>
      </c>
      <c r="F43" s="195">
        <f>'Matriz de Indicadores'!$CV$15</f>
        <v>0</v>
      </c>
      <c r="G43" s="195">
        <f>'Matriz de Indicadores'!$CV$16</f>
        <v>0</v>
      </c>
      <c r="H43" s="196">
        <f t="shared" si="5"/>
        <v>0</v>
      </c>
      <c r="I43" s="196">
        <f t="shared" si="6"/>
        <v>0</v>
      </c>
      <c r="J43" s="196">
        <f t="shared" si="7"/>
        <v>0</v>
      </c>
      <c r="K43" s="197">
        <v>0.95</v>
      </c>
      <c r="L43" s="544">
        <f t="shared" si="4"/>
        <v>0</v>
      </c>
      <c r="M43" s="587"/>
      <c r="N43" s="555"/>
      <c r="O43" s="556"/>
      <c r="P43" s="556"/>
      <c r="Q43" s="556"/>
      <c r="R43" s="556"/>
      <c r="S43" s="556"/>
      <c r="T43" s="556"/>
      <c r="U43" s="557"/>
      <c r="V43" s="555"/>
      <c r="W43" s="556"/>
      <c r="X43" s="556"/>
      <c r="Y43" s="556"/>
      <c r="Z43" s="556"/>
      <c r="AA43" s="556"/>
      <c r="AB43" s="556"/>
      <c r="AC43" s="556"/>
      <c r="AD43" s="557"/>
      <c r="AE43" s="12"/>
    </row>
    <row r="44" spans="1:31" ht="23.25" customHeight="1" x14ac:dyDescent="0.35">
      <c r="A44" s="7"/>
      <c r="B44" s="585" t="s">
        <v>389</v>
      </c>
      <c r="C44" s="586"/>
      <c r="D44" s="195">
        <f>'Matriz de Indicadores'!$CZ$13</f>
        <v>0</v>
      </c>
      <c r="E44" s="195">
        <f>'Matriz de Indicadores'!$CZ$14</f>
        <v>0</v>
      </c>
      <c r="F44" s="195">
        <f>'Matriz de Indicadores'!$CZ$15</f>
        <v>0</v>
      </c>
      <c r="G44" s="195">
        <f>'Matriz de Indicadores'!$CZ$16</f>
        <v>0</v>
      </c>
      <c r="H44" s="196">
        <f t="shared" si="5"/>
        <v>0</v>
      </c>
      <c r="I44" s="196">
        <f t="shared" si="6"/>
        <v>0</v>
      </c>
      <c r="J44" s="196">
        <f t="shared" si="7"/>
        <v>0</v>
      </c>
      <c r="K44" s="197">
        <v>0.95</v>
      </c>
      <c r="L44" s="544">
        <f t="shared" si="4"/>
        <v>0</v>
      </c>
      <c r="M44" s="587"/>
      <c r="N44" s="555"/>
      <c r="O44" s="556"/>
      <c r="P44" s="556"/>
      <c r="Q44" s="556"/>
      <c r="R44" s="556"/>
      <c r="S44" s="556"/>
      <c r="T44" s="556"/>
      <c r="U44" s="557"/>
      <c r="V44" s="555"/>
      <c r="W44" s="556"/>
      <c r="X44" s="556"/>
      <c r="Y44" s="556"/>
      <c r="Z44" s="556"/>
      <c r="AA44" s="556"/>
      <c r="AB44" s="556"/>
      <c r="AC44" s="556"/>
      <c r="AD44" s="557"/>
      <c r="AE44" s="12"/>
    </row>
    <row r="45" spans="1:31" s="52" customFormat="1" ht="23.25" customHeight="1" x14ac:dyDescent="0.35">
      <c r="A45" s="75"/>
      <c r="B45" s="514" t="s">
        <v>393</v>
      </c>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516"/>
      <c r="AE45" s="78"/>
    </row>
    <row r="46" spans="1:31" ht="23.25" customHeight="1" x14ac:dyDescent="0.35">
      <c r="A46" s="7"/>
      <c r="B46" s="601"/>
      <c r="C46" s="601"/>
      <c r="D46" s="601"/>
      <c r="E46" s="601"/>
      <c r="F46" s="601"/>
      <c r="G46" s="601"/>
      <c r="H46" s="601"/>
      <c r="I46" s="601"/>
      <c r="J46" s="601"/>
      <c r="K46" s="601"/>
      <c r="L46" s="601"/>
      <c r="M46" s="601"/>
      <c r="N46" s="601"/>
      <c r="O46" s="601"/>
      <c r="P46" s="601"/>
      <c r="Q46" s="601"/>
      <c r="R46" s="601"/>
      <c r="S46" s="601"/>
      <c r="T46" s="604"/>
      <c r="U46" s="600"/>
      <c r="V46" s="601"/>
      <c r="W46" s="601"/>
      <c r="X46" s="601"/>
      <c r="Y46" s="601"/>
      <c r="Z46" s="601"/>
      <c r="AA46" s="601"/>
      <c r="AB46" s="601"/>
      <c r="AC46" s="601"/>
      <c r="AD46" s="601"/>
      <c r="AE46" s="12"/>
    </row>
    <row r="47" spans="1:31" ht="23.25" customHeight="1" x14ac:dyDescent="0.35">
      <c r="A47" s="7"/>
      <c r="B47" s="603"/>
      <c r="C47" s="603"/>
      <c r="D47" s="603"/>
      <c r="E47" s="603"/>
      <c r="F47" s="603"/>
      <c r="G47" s="603"/>
      <c r="H47" s="603"/>
      <c r="I47" s="603"/>
      <c r="J47" s="603"/>
      <c r="K47" s="603"/>
      <c r="L47" s="603"/>
      <c r="M47" s="603"/>
      <c r="N47" s="603"/>
      <c r="O47" s="603"/>
      <c r="P47" s="603"/>
      <c r="Q47" s="603"/>
      <c r="R47" s="603"/>
      <c r="S47" s="603"/>
      <c r="T47" s="605"/>
      <c r="U47" s="602"/>
      <c r="V47" s="603"/>
      <c r="W47" s="603"/>
      <c r="X47" s="603"/>
      <c r="Y47" s="603"/>
      <c r="Z47" s="603"/>
      <c r="AA47" s="603"/>
      <c r="AB47" s="603"/>
      <c r="AC47" s="603"/>
      <c r="AD47" s="603"/>
      <c r="AE47" s="12"/>
    </row>
    <row r="48" spans="1:31" ht="23.25" customHeight="1" x14ac:dyDescent="0.35">
      <c r="A48" s="7"/>
      <c r="B48" s="603"/>
      <c r="C48" s="603"/>
      <c r="D48" s="603"/>
      <c r="E48" s="603"/>
      <c r="F48" s="603"/>
      <c r="G48" s="603"/>
      <c r="H48" s="603"/>
      <c r="I48" s="603"/>
      <c r="J48" s="603"/>
      <c r="K48" s="603"/>
      <c r="L48" s="603"/>
      <c r="M48" s="603"/>
      <c r="N48" s="603"/>
      <c r="O48" s="603"/>
      <c r="P48" s="603"/>
      <c r="Q48" s="603"/>
      <c r="R48" s="603"/>
      <c r="S48" s="603"/>
      <c r="T48" s="605"/>
      <c r="U48" s="602"/>
      <c r="V48" s="603"/>
      <c r="W48" s="603"/>
      <c r="X48" s="603"/>
      <c r="Y48" s="603"/>
      <c r="Z48" s="603"/>
      <c r="AA48" s="603"/>
      <c r="AB48" s="603"/>
      <c r="AC48" s="603"/>
      <c r="AD48" s="603"/>
      <c r="AE48" s="12"/>
    </row>
    <row r="49" spans="1:31" ht="23.25" customHeight="1" x14ac:dyDescent="0.35">
      <c r="A49" s="7"/>
      <c r="B49" s="603"/>
      <c r="C49" s="603"/>
      <c r="D49" s="603"/>
      <c r="E49" s="603"/>
      <c r="F49" s="603"/>
      <c r="G49" s="603"/>
      <c r="H49" s="603"/>
      <c r="I49" s="603"/>
      <c r="J49" s="603"/>
      <c r="K49" s="603"/>
      <c r="L49" s="603"/>
      <c r="M49" s="603"/>
      <c r="N49" s="603"/>
      <c r="O49" s="603"/>
      <c r="P49" s="603"/>
      <c r="Q49" s="603"/>
      <c r="R49" s="603"/>
      <c r="S49" s="603"/>
      <c r="T49" s="605"/>
      <c r="U49" s="602"/>
      <c r="V49" s="603"/>
      <c r="W49" s="603"/>
      <c r="X49" s="603"/>
      <c r="Y49" s="603"/>
      <c r="Z49" s="603"/>
      <c r="AA49" s="603"/>
      <c r="AB49" s="603"/>
      <c r="AC49" s="603"/>
      <c r="AD49" s="603"/>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5"/>
      <c r="U50" s="602"/>
      <c r="V50" s="603"/>
      <c r="W50" s="603"/>
      <c r="X50" s="603"/>
      <c r="Y50" s="603"/>
      <c r="Z50" s="603"/>
      <c r="AA50" s="603"/>
      <c r="AB50" s="603"/>
      <c r="AC50" s="603"/>
      <c r="AD50" s="603"/>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5"/>
      <c r="U51" s="602"/>
      <c r="V51" s="603"/>
      <c r="W51" s="603"/>
      <c r="X51" s="603"/>
      <c r="Y51" s="603"/>
      <c r="Z51" s="603"/>
      <c r="AA51" s="603"/>
      <c r="AB51" s="603"/>
      <c r="AC51" s="603"/>
      <c r="AD51" s="603"/>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5"/>
      <c r="U52" s="606"/>
      <c r="V52" s="607"/>
      <c r="W52" s="607"/>
      <c r="X52" s="607"/>
      <c r="Y52" s="607"/>
      <c r="Z52" s="607"/>
      <c r="AA52" s="607"/>
      <c r="AB52" s="607"/>
      <c r="AC52" s="607"/>
      <c r="AD52" s="607"/>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5"/>
      <c r="U53" s="600"/>
      <c r="V53" s="601"/>
      <c r="W53" s="601"/>
      <c r="X53" s="601"/>
      <c r="Y53" s="601"/>
      <c r="Z53" s="601"/>
      <c r="AA53" s="601"/>
      <c r="AB53" s="601"/>
      <c r="AC53" s="601"/>
      <c r="AD53" s="601"/>
      <c r="AE53" s="12"/>
    </row>
    <row r="54" spans="1:31" ht="23.25" customHeight="1" x14ac:dyDescent="0.35">
      <c r="A54" s="12"/>
      <c r="B54" s="603"/>
      <c r="C54" s="603"/>
      <c r="D54" s="603"/>
      <c r="E54" s="603"/>
      <c r="F54" s="603"/>
      <c r="G54" s="603"/>
      <c r="H54" s="603"/>
      <c r="I54" s="603"/>
      <c r="J54" s="603"/>
      <c r="K54" s="603"/>
      <c r="L54" s="603"/>
      <c r="M54" s="603"/>
      <c r="N54" s="603"/>
      <c r="O54" s="603"/>
      <c r="P54" s="603"/>
      <c r="Q54" s="603"/>
      <c r="R54" s="603"/>
      <c r="S54" s="603"/>
      <c r="T54" s="605"/>
      <c r="U54" s="602"/>
      <c r="V54" s="603"/>
      <c r="W54" s="603"/>
      <c r="X54" s="603"/>
      <c r="Y54" s="603"/>
      <c r="Z54" s="603"/>
      <c r="AA54" s="603"/>
      <c r="AB54" s="603"/>
      <c r="AC54" s="603"/>
      <c r="AD54" s="603"/>
      <c r="AE54" s="12"/>
    </row>
    <row r="55" spans="1:31" ht="23.25" customHeight="1" x14ac:dyDescent="0.35">
      <c r="A55" s="12"/>
      <c r="B55" s="603"/>
      <c r="C55" s="603"/>
      <c r="D55" s="603"/>
      <c r="E55" s="603"/>
      <c r="F55" s="603"/>
      <c r="G55" s="603"/>
      <c r="H55" s="603"/>
      <c r="I55" s="603"/>
      <c r="J55" s="603"/>
      <c r="K55" s="603"/>
      <c r="L55" s="603"/>
      <c r="M55" s="603"/>
      <c r="N55" s="603"/>
      <c r="O55" s="603"/>
      <c r="P55" s="603"/>
      <c r="Q55" s="603"/>
      <c r="R55" s="603"/>
      <c r="S55" s="603"/>
      <c r="T55" s="605"/>
      <c r="U55" s="602"/>
      <c r="V55" s="603"/>
      <c r="W55" s="603"/>
      <c r="X55" s="603"/>
      <c r="Y55" s="603"/>
      <c r="Z55" s="603"/>
      <c r="AA55" s="603"/>
      <c r="AB55" s="603"/>
      <c r="AC55" s="603"/>
      <c r="AD55" s="603"/>
      <c r="AE55" s="12"/>
    </row>
    <row r="56" spans="1:31" ht="23.25" customHeight="1" x14ac:dyDescent="0.35">
      <c r="A56" s="12"/>
      <c r="B56" s="603"/>
      <c r="C56" s="603"/>
      <c r="D56" s="603"/>
      <c r="E56" s="603"/>
      <c r="F56" s="603"/>
      <c r="G56" s="603"/>
      <c r="H56" s="603"/>
      <c r="I56" s="603"/>
      <c r="J56" s="603"/>
      <c r="K56" s="603"/>
      <c r="L56" s="603"/>
      <c r="M56" s="603"/>
      <c r="N56" s="603"/>
      <c r="O56" s="603"/>
      <c r="P56" s="603"/>
      <c r="Q56" s="603"/>
      <c r="R56" s="603"/>
      <c r="S56" s="603"/>
      <c r="T56" s="605"/>
      <c r="U56" s="602"/>
      <c r="V56" s="603"/>
      <c r="W56" s="603"/>
      <c r="X56" s="603"/>
      <c r="Y56" s="603"/>
      <c r="Z56" s="603"/>
      <c r="AA56" s="603"/>
      <c r="AB56" s="603"/>
      <c r="AC56" s="603"/>
      <c r="AD56" s="603"/>
      <c r="AE56" s="12"/>
    </row>
    <row r="57" spans="1:31" ht="23.25" customHeight="1" x14ac:dyDescent="0.35">
      <c r="A57" s="12"/>
      <c r="B57" s="603"/>
      <c r="C57" s="603"/>
      <c r="D57" s="603"/>
      <c r="E57" s="603"/>
      <c r="F57" s="603"/>
      <c r="G57" s="603"/>
      <c r="H57" s="603"/>
      <c r="I57" s="603"/>
      <c r="J57" s="603"/>
      <c r="K57" s="603"/>
      <c r="L57" s="603"/>
      <c r="M57" s="603"/>
      <c r="N57" s="603"/>
      <c r="O57" s="603"/>
      <c r="P57" s="603"/>
      <c r="Q57" s="603"/>
      <c r="R57" s="603"/>
      <c r="S57" s="603"/>
      <c r="T57" s="605"/>
      <c r="U57" s="602"/>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5"/>
      <c r="U58" s="602"/>
      <c r="V58" s="603"/>
      <c r="W58" s="603"/>
      <c r="X58" s="603"/>
      <c r="Y58" s="603"/>
      <c r="Z58" s="603"/>
      <c r="AA58" s="603"/>
      <c r="AB58" s="603"/>
      <c r="AC58" s="603"/>
      <c r="AD58" s="603"/>
      <c r="AE58" s="12"/>
    </row>
    <row r="59" spans="1:31" ht="23.25" customHeight="1" x14ac:dyDescent="0.35">
      <c r="A59" s="12"/>
      <c r="B59" s="603"/>
      <c r="C59" s="603"/>
      <c r="D59" s="603"/>
      <c r="E59" s="603"/>
      <c r="F59" s="603"/>
      <c r="G59" s="603"/>
      <c r="H59" s="603"/>
      <c r="I59" s="603"/>
      <c r="J59" s="603"/>
      <c r="K59" s="603"/>
      <c r="L59" s="603"/>
      <c r="M59" s="603"/>
      <c r="N59" s="603"/>
      <c r="O59" s="603"/>
      <c r="P59" s="603"/>
      <c r="Q59" s="603"/>
      <c r="R59" s="603"/>
      <c r="S59" s="603"/>
      <c r="T59" s="605"/>
      <c r="U59" s="602"/>
      <c r="V59" s="603"/>
      <c r="W59" s="603"/>
      <c r="X59" s="603"/>
      <c r="Y59" s="603"/>
      <c r="Z59" s="603"/>
      <c r="AA59" s="603"/>
      <c r="AB59" s="603"/>
      <c r="AC59" s="603"/>
      <c r="AD59" s="603"/>
      <c r="AE59" s="12"/>
    </row>
    <row r="60" spans="1:31" ht="23.25" customHeight="1" x14ac:dyDescent="0.35">
      <c r="A60" s="12"/>
      <c r="B60" s="603"/>
      <c r="C60" s="603"/>
      <c r="D60" s="603"/>
      <c r="E60" s="603"/>
      <c r="F60" s="603"/>
      <c r="G60" s="603"/>
      <c r="H60" s="603"/>
      <c r="I60" s="603"/>
      <c r="J60" s="603"/>
      <c r="K60" s="603"/>
      <c r="L60" s="603"/>
      <c r="M60" s="603"/>
      <c r="N60" s="603"/>
      <c r="O60" s="603"/>
      <c r="P60" s="603"/>
      <c r="Q60" s="603"/>
      <c r="R60" s="603"/>
      <c r="S60" s="603"/>
      <c r="T60" s="605"/>
      <c r="U60" s="602"/>
      <c r="V60" s="603"/>
      <c r="W60" s="603"/>
      <c r="X60" s="603"/>
      <c r="Y60" s="603"/>
      <c r="Z60" s="603"/>
      <c r="AA60" s="603"/>
      <c r="AB60" s="603"/>
      <c r="AC60" s="603"/>
      <c r="AD60" s="603"/>
      <c r="AE60" s="12"/>
    </row>
    <row r="61" spans="1:31" ht="23.25" customHeight="1" x14ac:dyDescent="0.35">
      <c r="A61" s="12"/>
      <c r="B61" s="603"/>
      <c r="C61" s="603"/>
      <c r="D61" s="603"/>
      <c r="E61" s="603"/>
      <c r="F61" s="603"/>
      <c r="G61" s="603"/>
      <c r="H61" s="603"/>
      <c r="I61" s="603"/>
      <c r="J61" s="603"/>
      <c r="K61" s="603"/>
      <c r="L61" s="603"/>
      <c r="M61" s="603"/>
      <c r="N61" s="603"/>
      <c r="O61" s="603"/>
      <c r="P61" s="603"/>
      <c r="Q61" s="603"/>
      <c r="R61" s="603"/>
      <c r="S61" s="603"/>
      <c r="T61" s="605"/>
      <c r="U61" s="602"/>
      <c r="V61" s="603"/>
      <c r="W61" s="603"/>
      <c r="X61" s="603"/>
      <c r="Y61" s="603"/>
      <c r="Z61" s="603"/>
      <c r="AA61" s="603"/>
      <c r="AB61" s="603"/>
      <c r="AC61" s="603"/>
      <c r="AD61" s="603"/>
      <c r="AE61" s="12"/>
    </row>
    <row r="62" spans="1:31" ht="23.25" customHeight="1" x14ac:dyDescent="0.35">
      <c r="A62" s="12"/>
      <c r="B62" s="603"/>
      <c r="C62" s="603"/>
      <c r="D62" s="603"/>
      <c r="E62" s="603"/>
      <c r="F62" s="603"/>
      <c r="G62" s="603"/>
      <c r="H62" s="603"/>
      <c r="I62" s="603"/>
      <c r="J62" s="603"/>
      <c r="K62" s="603"/>
      <c r="L62" s="603"/>
      <c r="M62" s="603"/>
      <c r="N62" s="603"/>
      <c r="O62" s="603"/>
      <c r="P62" s="603"/>
      <c r="Q62" s="603"/>
      <c r="R62" s="603"/>
      <c r="S62" s="603"/>
      <c r="T62" s="605"/>
      <c r="U62" s="602"/>
      <c r="V62" s="603"/>
      <c r="W62" s="603"/>
      <c r="X62" s="603"/>
      <c r="Y62" s="603"/>
      <c r="Z62" s="603"/>
      <c r="AA62" s="603"/>
      <c r="AB62" s="603"/>
      <c r="AC62" s="603"/>
      <c r="AD62" s="603"/>
      <c r="AE62" s="12"/>
    </row>
    <row r="63" spans="1:31" ht="23.25" customHeight="1" x14ac:dyDescent="0.35">
      <c r="A63" s="12"/>
      <c r="B63" s="603"/>
      <c r="C63" s="603"/>
      <c r="D63" s="603"/>
      <c r="E63" s="603"/>
      <c r="F63" s="603"/>
      <c r="G63" s="603"/>
      <c r="H63" s="603"/>
      <c r="I63" s="603"/>
      <c r="J63" s="603"/>
      <c r="K63" s="603"/>
      <c r="L63" s="603"/>
      <c r="M63" s="603"/>
      <c r="N63" s="603"/>
      <c r="O63" s="603"/>
      <c r="P63" s="603"/>
      <c r="Q63" s="603"/>
      <c r="R63" s="603"/>
      <c r="S63" s="603"/>
      <c r="T63" s="605"/>
      <c r="U63" s="602"/>
      <c r="V63" s="603"/>
      <c r="W63" s="603"/>
      <c r="X63" s="603"/>
      <c r="Y63" s="603"/>
      <c r="Z63" s="603"/>
      <c r="AA63" s="603"/>
      <c r="AB63" s="603"/>
      <c r="AC63" s="603"/>
      <c r="AD63" s="603"/>
      <c r="AE63" s="12"/>
    </row>
    <row r="64" spans="1:31" ht="23.25" customHeight="1" x14ac:dyDescent="0.35">
      <c r="A64" s="12"/>
      <c r="B64" s="127"/>
      <c r="C64" s="127"/>
      <c r="D64" s="127"/>
      <c r="E64" s="127"/>
      <c r="F64" s="127"/>
      <c r="G64" s="127"/>
      <c r="H64" s="127"/>
      <c r="I64" s="127"/>
      <c r="J64" s="127"/>
      <c r="K64" s="127"/>
      <c r="L64" s="127"/>
      <c r="M64" s="128"/>
      <c r="N64" s="128"/>
      <c r="O64" s="127"/>
      <c r="P64" s="127"/>
      <c r="Q64" s="127"/>
      <c r="R64" s="127"/>
      <c r="S64" s="127"/>
      <c r="T64" s="127"/>
      <c r="U64" s="127"/>
      <c r="V64" s="127"/>
      <c r="W64" s="127"/>
      <c r="X64" s="127"/>
      <c r="Y64" s="127"/>
      <c r="Z64" s="127"/>
      <c r="AA64" s="127"/>
      <c r="AB64" s="127"/>
      <c r="AC64" s="127"/>
      <c r="AD64" s="127"/>
      <c r="AE64" s="12"/>
    </row>
    <row r="65" ht="15" customHeight="1" x14ac:dyDescent="0.35"/>
  </sheetData>
  <sheetProtection selectLockedCells="1"/>
  <mergeCells count="131">
    <mergeCell ref="L27:M27"/>
    <mergeCell ref="L28:M28"/>
    <mergeCell ref="B30:C30"/>
    <mergeCell ref="V30:AD30"/>
    <mergeCell ref="N29:U29"/>
    <mergeCell ref="N30:U30"/>
    <mergeCell ref="B11:C11"/>
    <mergeCell ref="B12:C12"/>
    <mergeCell ref="G17:AD17"/>
    <mergeCell ref="G18:M18"/>
    <mergeCell ref="O18:AD18"/>
    <mergeCell ref="B15:C15"/>
    <mergeCell ref="B16:C16"/>
    <mergeCell ref="D17:F17"/>
    <mergeCell ref="D18:F18"/>
    <mergeCell ref="J15:K15"/>
    <mergeCell ref="L15:N15"/>
    <mergeCell ref="L29:M29"/>
    <mergeCell ref="N23:V23"/>
    <mergeCell ref="W23:AC23"/>
    <mergeCell ref="C25:H25"/>
    <mergeCell ref="I25:K25"/>
    <mergeCell ref="N25:V25"/>
    <mergeCell ref="C24:H24"/>
    <mergeCell ref="I24:K24"/>
    <mergeCell ref="N24:V24"/>
    <mergeCell ref="N31:U31"/>
    <mergeCell ref="L30:M30"/>
    <mergeCell ref="B45:AD45"/>
    <mergeCell ref="B46:T63"/>
    <mergeCell ref="U46:AD52"/>
    <mergeCell ref="B44:C44"/>
    <mergeCell ref="V44:AD44"/>
    <mergeCell ref="N44:U44"/>
    <mergeCell ref="B38:C38"/>
    <mergeCell ref="V38:AD38"/>
    <mergeCell ref="N37:U37"/>
    <mergeCell ref="N38:U38"/>
    <mergeCell ref="L42:M42"/>
    <mergeCell ref="L43:M43"/>
    <mergeCell ref="L44:M44"/>
    <mergeCell ref="U53:AD63"/>
    <mergeCell ref="L41:M41"/>
    <mergeCell ref="L37:M37"/>
    <mergeCell ref="L38:M38"/>
    <mergeCell ref="L39:M39"/>
    <mergeCell ref="L40:M40"/>
    <mergeCell ref="B39:C39"/>
    <mergeCell ref="V39:AD39"/>
    <mergeCell ref="B40:C40"/>
    <mergeCell ref="V33:AD33"/>
    <mergeCell ref="L35:M35"/>
    <mergeCell ref="L36:M36"/>
    <mergeCell ref="B34:C34"/>
    <mergeCell ref="V34:AD34"/>
    <mergeCell ref="N33:U33"/>
    <mergeCell ref="N34:U34"/>
    <mergeCell ref="V35:AD35"/>
    <mergeCell ref="B36:C36"/>
    <mergeCell ref="V36:AD36"/>
    <mergeCell ref="N35:U35"/>
    <mergeCell ref="N36:U36"/>
    <mergeCell ref="B33:C33"/>
    <mergeCell ref="B32:C32"/>
    <mergeCell ref="V32:AD32"/>
    <mergeCell ref="L34:M34"/>
    <mergeCell ref="L32:M32"/>
    <mergeCell ref="L33:M33"/>
    <mergeCell ref="N32:U32"/>
    <mergeCell ref="L31:M31"/>
    <mergeCell ref="B43:C43"/>
    <mergeCell ref="V43:AD43"/>
    <mergeCell ref="N43:U43"/>
    <mergeCell ref="B41:C41"/>
    <mergeCell ref="V41:AD41"/>
    <mergeCell ref="B42:C42"/>
    <mergeCell ref="V42:AD42"/>
    <mergeCell ref="N41:U41"/>
    <mergeCell ref="N42:U42"/>
    <mergeCell ref="V40:AD40"/>
    <mergeCell ref="N39:U39"/>
    <mergeCell ref="N40:U40"/>
    <mergeCell ref="B37:C37"/>
    <mergeCell ref="V37:AD37"/>
    <mergeCell ref="B31:C31"/>
    <mergeCell ref="V31:AD31"/>
    <mergeCell ref="B35:C35"/>
    <mergeCell ref="W24:AC24"/>
    <mergeCell ref="W25:AC25"/>
    <mergeCell ref="B29:C29"/>
    <mergeCell ref="V29:AD29"/>
    <mergeCell ref="J16:K16"/>
    <mergeCell ref="L16:N16"/>
    <mergeCell ref="S16:T16"/>
    <mergeCell ref="Y16:AA16"/>
    <mergeCell ref="D15:E15"/>
    <mergeCell ref="B17:C17"/>
    <mergeCell ref="F15:G15"/>
    <mergeCell ref="H15:I15"/>
    <mergeCell ref="B26:C26"/>
    <mergeCell ref="V26:AD26"/>
    <mergeCell ref="N26:U26"/>
    <mergeCell ref="L26:M26"/>
    <mergeCell ref="N22:V22"/>
    <mergeCell ref="W22:AC22"/>
    <mergeCell ref="B22:B23"/>
    <mergeCell ref="C22:H23"/>
    <mergeCell ref="I22:K23"/>
    <mergeCell ref="L22:L23"/>
    <mergeCell ref="B27:C27"/>
    <mergeCell ref="B28:C28"/>
    <mergeCell ref="D11:AB11"/>
    <mergeCell ref="D12:AB12"/>
    <mergeCell ref="AC11:AD11"/>
    <mergeCell ref="AC12:AD12"/>
    <mergeCell ref="C20:E20"/>
    <mergeCell ref="G20:P20"/>
    <mergeCell ref="R20:AD20"/>
    <mergeCell ref="C21:H21"/>
    <mergeCell ref="I21:K21"/>
    <mergeCell ref="N21:V21"/>
    <mergeCell ref="W21:AC21"/>
    <mergeCell ref="B19:AD19"/>
    <mergeCell ref="B13:J13"/>
    <mergeCell ref="K13:AD13"/>
    <mergeCell ref="B14:J14"/>
    <mergeCell ref="K14:AD14"/>
    <mergeCell ref="O15:AD15"/>
    <mergeCell ref="D16:E16"/>
    <mergeCell ref="B18:C18"/>
    <mergeCell ref="F16:G16"/>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142" priority="9" operator="equal">
      <formula>"▲"</formula>
    </cfRule>
    <cfRule type="cellIs" dxfId="141" priority="10" operator="equal">
      <formula>"▼"</formula>
    </cfRule>
    <cfRule type="cellIs" dxfId="140" priority="11" operator="equal">
      <formula>"■"</formula>
    </cfRule>
  </conditionalFormatting>
  <conditionalFormatting sqref="L27:M44">
    <cfRule type="cellIs" dxfId="139" priority="1" stopIfTrue="1" operator="equal">
      <formula>""</formula>
    </cfRule>
    <cfRule type="cellIs" dxfId="138" priority="2" stopIfTrue="1" operator="greaterThanOrEqual">
      <formula>$AC$16</formula>
    </cfRule>
    <cfRule type="cellIs" dxfId="137" priority="3" stopIfTrue="1" operator="between">
      <formula>$U$16</formula>
      <formula>$W$16</formula>
    </cfRule>
    <cfRule type="cellIs" dxfId="136" priority="4" stopIfTrue="1" operator="lessThan">
      <formula>$Q$16</formula>
    </cfRule>
  </conditionalFormatting>
  <dataValidations count="13">
    <dataValidation type="list" allowBlank="1" showInputMessage="1" showErrorMessage="1" sqref="S16 B18">
      <formula1>"Porcentaje,Moneda,Horas,Días,Número entero,Número decimal"</formula1>
    </dataValidation>
    <dataValidation type="list" allowBlank="1" showInputMessage="1" showErrorMessage="1" sqref="V16">
      <formula1>"≤ X ≤,≤ X &lt;,&lt; X ≤,&lt; X &lt;"</formula1>
    </dataValidation>
    <dataValidation type="list" allowBlank="1" showInputMessage="1" showErrorMessage="1" sqref="AB16 P16">
      <formula1>"X ≥,X &gt;,X &lt;,≤ X"</formula1>
    </dataValidation>
    <dataValidation type="list" allowBlank="1" showInputMessage="1" showErrorMessage="1" sqref="F16">
      <formula1>"Impacto,Resultado,Producto,Gestión"</formula1>
    </dataValidation>
    <dataValidation type="list" allowBlank="1" showInputMessage="1" showErrorMessage="1" sqref="AA16">
      <formula1>"Usuarios,Procesos,Aprendizaje,Recursos"</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H16">
      <formula1>"Creciente,Constante,Decreciente"</formula1>
    </dataValidation>
    <dataValidation type="list" allowBlank="1" showInputMessage="1" showErrorMessage="1" sqref="L16:N16">
      <formula1>"Ciudadanos,Procesos,Aprendizaje,Recursos"</formula1>
    </dataValidation>
    <dataValidation type="list" allowBlank="1" showInputMessage="1" showErrorMessage="1" sqref="B22 B24:B25">
      <formula1>INDIRECT($B$12)</formula1>
    </dataValidation>
    <dataValidation type="list" allowBlank="1" showInputMessage="1" showErrorMessage="1" sqref="M22:M25">
      <formula1>INDIRECT($B22)</formula1>
    </dataValidation>
    <dataValidation type="list" allowBlank="1" showInputMessage="1" showErrorMessage="1" sqref="B12:C12">
      <formula1>INDIRECT("Objetivos_Estratégicos[ID_OE]")</formula1>
    </dataValidation>
    <dataValidation type="list" allowBlank="1" showInputMessage="1" showErrorMessage="1" sqref="I22 I24:K25">
      <formula1>INDIRECT("Tabla_Dependencias[NOMBRE DE LA DEPENDENCIA]")</formula1>
    </dataValidation>
    <dataValidation allowBlank="1" showInputMessage="1" showErrorMessage="1" prompt="Ponderación del Objetivo Estratégico en función del impacto sobre el cumplimiento global del PEI" sqref="AC11:AD11"/>
  </dataValidations>
  <pageMargins left="0.7" right="0.7" top="0.75" bottom="0.75" header="0.3" footer="0.3"/>
  <pageSetup scale="39" orientation="portrait" horizontalDpi="4294967293" verticalDpi="4294967293" r:id="rId1"/>
  <ignoredErrors>
    <ignoredError sqref="I16 M29 M31 D33:G36 K29:K44 O24:V24 O25:V25 L33:M36 M32 M30 D38:G44 H38:H44 I38:I44 L38:M44" unlockedFormula="1"/>
    <ignoredError sqref="B29:C44" twoDigitTextYea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DCD3ED"/>
  </sheetPr>
  <dimension ref="A1:AH65"/>
  <sheetViews>
    <sheetView showGridLines="0" topLeftCell="B42" zoomScale="55" zoomScaleNormal="55" workbookViewId="0">
      <selection activeCell="B33" sqref="B33:C33"/>
    </sheetView>
  </sheetViews>
  <sheetFormatPr baseColWidth="10" defaultColWidth="0" defaultRowHeight="15" customHeight="1" zeroHeight="1" x14ac:dyDescent="0.35"/>
  <cols>
    <col min="1" max="1" width="3.1796875" customWidth="1"/>
    <col min="2" max="2" width="9.81640625" customWidth="1"/>
    <col min="3" max="3" width="6.453125" customWidth="1"/>
    <col min="4" max="4" width="14.36328125" customWidth="1"/>
    <col min="5" max="10" width="10.1796875" customWidth="1"/>
    <col min="11" max="11" width="11" customWidth="1"/>
    <col min="12" max="12" width="11" style="68" customWidth="1"/>
    <col min="13" max="13" width="10.1796875" style="68" customWidth="1"/>
    <col min="14" max="14" width="12.81640625" customWidth="1"/>
    <col min="15" max="15" width="8" customWidth="1"/>
    <col min="16" max="16" width="9.81640625" customWidth="1"/>
    <col min="17" max="17" width="7.81640625" customWidth="1"/>
    <col min="18" max="18" width="9.453125" customWidth="1"/>
    <col min="19" max="19" width="9.1796875" customWidth="1"/>
    <col min="20" max="20" width="7" customWidth="1"/>
    <col min="21" max="21" width="6" customWidth="1"/>
    <col min="22" max="22" width="5.81640625" customWidth="1"/>
    <col min="23" max="25" width="5.54296875" customWidth="1"/>
    <col min="26" max="28" width="6" customWidth="1"/>
    <col min="29" max="29" width="10.1796875" customWidth="1"/>
    <col min="30" max="30" width="3.54296875" customWidth="1"/>
    <col min="31" max="31" width="5.54296875" hidden="1" customWidth="1"/>
    <col min="32" max="32" width="6.81640625" hidden="1" customWidth="1"/>
    <col min="33" max="34" width="3.54296875" hidden="1" customWidth="1"/>
    <col min="35" max="16384" width="14.453125" hidden="1"/>
  </cols>
  <sheetData>
    <row r="1" spans="1:30" ht="14.5" hidden="1" x14ac:dyDescent="0.35">
      <c r="A1" s="7"/>
      <c r="B1" s="7"/>
      <c r="C1" s="7"/>
      <c r="D1" s="7"/>
      <c r="E1" s="7"/>
      <c r="F1" s="7"/>
      <c r="G1" s="7"/>
      <c r="H1" s="7"/>
      <c r="I1" s="7"/>
      <c r="J1" s="7"/>
      <c r="K1" s="7"/>
      <c r="L1" s="65"/>
      <c r="M1" s="65"/>
      <c r="N1" s="7"/>
      <c r="O1" s="7"/>
      <c r="P1" s="7"/>
      <c r="Q1" s="7"/>
      <c r="R1" s="7"/>
      <c r="S1" s="7"/>
      <c r="T1" s="7"/>
      <c r="U1" s="7"/>
      <c r="V1" s="7"/>
      <c r="W1" s="7"/>
      <c r="X1" s="7"/>
      <c r="Y1" s="7"/>
      <c r="Z1" s="7"/>
      <c r="AA1" s="7"/>
      <c r="AB1" s="7"/>
      <c r="AC1" s="7"/>
      <c r="AD1" s="7"/>
    </row>
    <row r="2" spans="1:30" ht="14.5" hidden="1" x14ac:dyDescent="0.35">
      <c r="A2" s="7"/>
      <c r="B2" s="8"/>
      <c r="C2" s="8"/>
      <c r="D2" s="8"/>
      <c r="E2" s="8"/>
      <c r="F2" s="8"/>
      <c r="G2" s="8"/>
      <c r="H2" s="8"/>
      <c r="I2" s="8"/>
      <c r="J2" s="8"/>
      <c r="K2" s="8"/>
      <c r="L2" s="66"/>
      <c r="M2" s="66"/>
      <c r="N2" s="8"/>
      <c r="O2" s="8"/>
      <c r="P2" s="8"/>
      <c r="Q2" s="8"/>
      <c r="R2" s="8"/>
      <c r="S2" s="8"/>
      <c r="T2" s="8"/>
      <c r="U2" s="8"/>
      <c r="V2" s="8"/>
      <c r="W2" s="9"/>
      <c r="X2" s="9"/>
      <c r="Y2" s="9"/>
      <c r="Z2" s="9"/>
      <c r="AA2" s="9"/>
      <c r="AB2" s="9"/>
      <c r="AC2" s="9"/>
      <c r="AD2" s="9"/>
    </row>
    <row r="3" spans="1:30" ht="45" hidden="1" x14ac:dyDescent="0.35">
      <c r="A3" s="7"/>
      <c r="B3" s="13"/>
      <c r="C3" s="11"/>
      <c r="D3" s="11"/>
      <c r="E3" s="11"/>
      <c r="F3" s="11"/>
      <c r="G3" s="11"/>
      <c r="H3" s="11"/>
      <c r="I3" s="11"/>
      <c r="J3" s="11"/>
      <c r="K3" s="11"/>
      <c r="L3" s="67"/>
      <c r="M3" s="67"/>
      <c r="N3" s="11"/>
      <c r="O3" s="11"/>
      <c r="P3" s="11"/>
      <c r="Q3" s="11"/>
      <c r="R3" s="11"/>
      <c r="S3" s="11"/>
      <c r="T3" s="11"/>
      <c r="U3" s="11"/>
      <c r="V3" s="11"/>
      <c r="W3" s="12"/>
      <c r="X3" s="12"/>
      <c r="Y3" s="12"/>
      <c r="Z3" s="12"/>
      <c r="AA3" s="12"/>
      <c r="AB3" s="12"/>
      <c r="AC3" s="12"/>
      <c r="AD3" s="12"/>
    </row>
    <row r="4" spans="1:30" ht="16.5" customHeight="1" x14ac:dyDescent="0.35">
      <c r="A4" s="7"/>
      <c r="B4" s="13"/>
      <c r="C4" s="11"/>
      <c r="D4" s="11"/>
      <c r="E4" s="11"/>
      <c r="F4" s="11"/>
      <c r="G4" s="11"/>
      <c r="H4" s="11"/>
      <c r="I4" s="11"/>
      <c r="J4" s="11"/>
      <c r="K4" s="11"/>
      <c r="L4" s="67"/>
      <c r="S4" s="11"/>
      <c r="T4" s="11"/>
      <c r="U4" s="11"/>
      <c r="V4" s="11"/>
      <c r="W4" s="12"/>
      <c r="X4" s="12"/>
      <c r="Y4" s="12"/>
      <c r="Z4" s="12"/>
      <c r="AA4" s="12"/>
      <c r="AB4" s="12"/>
      <c r="AC4" s="12"/>
      <c r="AD4" s="12"/>
    </row>
    <row r="5" spans="1:30" ht="15" customHeight="1" x14ac:dyDescent="0.5">
      <c r="A5" s="7"/>
      <c r="B5" s="32"/>
      <c r="AD5" s="12"/>
    </row>
    <row r="6" spans="1:30" ht="15" customHeight="1" x14ac:dyDescent="0.5">
      <c r="A6" s="7"/>
      <c r="B6" s="32"/>
      <c r="AD6" s="12"/>
    </row>
    <row r="7" spans="1:30" ht="15" customHeight="1" x14ac:dyDescent="0.5">
      <c r="A7" s="7"/>
      <c r="B7" s="32"/>
      <c r="AD7" s="12"/>
    </row>
    <row r="8" spans="1:30" ht="15" customHeight="1" x14ac:dyDescent="0.5">
      <c r="A8" s="7"/>
      <c r="B8" s="32"/>
      <c r="AD8" s="12"/>
    </row>
    <row r="9" spans="1:30" ht="15" customHeight="1" x14ac:dyDescent="0.5">
      <c r="A9" s="7"/>
      <c r="B9" s="32"/>
      <c r="Q9" s="83"/>
      <c r="AD9" s="12"/>
    </row>
    <row r="10" spans="1:30" ht="15" customHeight="1" x14ac:dyDescent="0.35">
      <c r="A10" s="7"/>
      <c r="B10" s="123"/>
      <c r="C10" s="123"/>
      <c r="D10" s="124"/>
      <c r="E10" s="124"/>
      <c r="F10" s="124"/>
      <c r="G10" s="124"/>
      <c r="H10" s="124"/>
      <c r="I10" s="124"/>
      <c r="J10" s="124"/>
      <c r="K10" s="124"/>
      <c r="L10" s="125"/>
      <c r="S10" s="123"/>
      <c r="T10" s="124"/>
      <c r="U10" s="124"/>
      <c r="V10" s="124"/>
      <c r="W10" s="124"/>
      <c r="X10" s="130"/>
      <c r="Y10" s="124"/>
      <c r="Z10" s="124"/>
      <c r="AA10" s="124"/>
      <c r="AB10" s="124"/>
      <c r="AC10" s="124"/>
      <c r="AD10" s="12"/>
    </row>
    <row r="11" spans="1:30"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6"/>
      <c r="AB11" s="518" t="s">
        <v>546</v>
      </c>
      <c r="AC11" s="519"/>
      <c r="AD11" s="12"/>
    </row>
    <row r="12" spans="1:30" ht="23.25" customHeight="1" x14ac:dyDescent="0.35">
      <c r="A12" s="7"/>
      <c r="B12" s="523" t="s">
        <v>429</v>
      </c>
      <c r="C12" s="523"/>
      <c r="D12" s="551" t="str">
        <f>IF(B12=0,"",VLOOKUP(B12,Objetivos_Estratégicos[],2,FALSE))</f>
        <v>Fortalecer y cualificar los procesos de participación y movilización social en las dinámicas y los asuntos culturales de la ciudad.</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608">
        <v>0.09</v>
      </c>
      <c r="AC12" s="609"/>
      <c r="AD12" s="12"/>
    </row>
    <row r="13" spans="1:30" ht="23.25" customHeight="1" x14ac:dyDescent="0.35">
      <c r="A13" s="7"/>
      <c r="B13" s="514" t="s">
        <v>3</v>
      </c>
      <c r="C13" s="515"/>
      <c r="D13" s="515"/>
      <c r="E13" s="515"/>
      <c r="F13" s="515"/>
      <c r="G13" s="515"/>
      <c r="H13" s="515"/>
      <c r="I13" s="516"/>
      <c r="J13" s="514" t="s">
        <v>5</v>
      </c>
      <c r="K13" s="515"/>
      <c r="L13" s="515"/>
      <c r="M13" s="515"/>
      <c r="N13" s="515"/>
      <c r="O13" s="515"/>
      <c r="P13" s="515"/>
      <c r="Q13" s="515"/>
      <c r="R13" s="515"/>
      <c r="S13" s="515"/>
      <c r="T13" s="515"/>
      <c r="U13" s="515"/>
      <c r="V13" s="515"/>
      <c r="W13" s="515"/>
      <c r="X13" s="515"/>
      <c r="Y13" s="515"/>
      <c r="Z13" s="515"/>
      <c r="AA13" s="515"/>
      <c r="AB13" s="515"/>
      <c r="AC13" s="516"/>
      <c r="AD13" s="12"/>
    </row>
    <row r="14" spans="1:30" ht="36.75" customHeight="1" x14ac:dyDescent="0.35">
      <c r="A14" s="7"/>
      <c r="B14" s="610" t="s">
        <v>260</v>
      </c>
      <c r="C14" s="611"/>
      <c r="D14" s="611"/>
      <c r="E14" s="611"/>
      <c r="F14" s="611"/>
      <c r="G14" s="611"/>
      <c r="H14" s="611"/>
      <c r="I14" s="612"/>
      <c r="J14" s="613" t="s">
        <v>271</v>
      </c>
      <c r="K14" s="614"/>
      <c r="L14" s="614"/>
      <c r="M14" s="614"/>
      <c r="N14" s="614"/>
      <c r="O14" s="614"/>
      <c r="P14" s="614"/>
      <c r="Q14" s="614"/>
      <c r="R14" s="614"/>
      <c r="S14" s="614"/>
      <c r="T14" s="614"/>
      <c r="U14" s="614"/>
      <c r="V14" s="614"/>
      <c r="W14" s="614"/>
      <c r="X14" s="614"/>
      <c r="Y14" s="614"/>
      <c r="Z14" s="614"/>
      <c r="AA14" s="614"/>
      <c r="AB14" s="614"/>
      <c r="AC14" s="615"/>
      <c r="AD14" s="12"/>
    </row>
    <row r="15" spans="1:30" s="52" customFormat="1" ht="23.25" customHeight="1" x14ac:dyDescent="0.35">
      <c r="A15" s="75"/>
      <c r="B15" s="514" t="s">
        <v>10</v>
      </c>
      <c r="C15" s="516"/>
      <c r="D15" s="355" t="s">
        <v>254</v>
      </c>
      <c r="E15" s="514" t="s">
        <v>359</v>
      </c>
      <c r="F15" s="516"/>
      <c r="G15" s="514" t="s">
        <v>308</v>
      </c>
      <c r="H15" s="516"/>
      <c r="I15" s="514" t="s">
        <v>8</v>
      </c>
      <c r="J15" s="516"/>
      <c r="K15" s="514" t="s">
        <v>43</v>
      </c>
      <c r="L15" s="515"/>
      <c r="M15" s="516"/>
      <c r="N15" s="514" t="s">
        <v>248</v>
      </c>
      <c r="O15" s="515"/>
      <c r="P15" s="515"/>
      <c r="Q15" s="515"/>
      <c r="R15" s="515"/>
      <c r="S15" s="515"/>
      <c r="T15" s="515"/>
      <c r="U15" s="515"/>
      <c r="V15" s="515"/>
      <c r="W15" s="515"/>
      <c r="X15" s="515"/>
      <c r="Y15" s="515"/>
      <c r="Z15" s="515"/>
      <c r="AA15" s="515"/>
      <c r="AB15" s="515"/>
      <c r="AC15" s="516"/>
      <c r="AD15" s="78"/>
    </row>
    <row r="16" spans="1:30" ht="23.25" customHeight="1" x14ac:dyDescent="0.35">
      <c r="A16" s="7"/>
      <c r="B16" s="544">
        <f>IF($AB$16=0,"",$AB$16)</f>
        <v>0.95</v>
      </c>
      <c r="C16" s="545"/>
      <c r="D16" s="356">
        <v>0.92</v>
      </c>
      <c r="E16" s="533" t="s">
        <v>360</v>
      </c>
      <c r="F16" s="526"/>
      <c r="G16" s="291" t="s">
        <v>270</v>
      </c>
      <c r="H16" s="189" t="str">
        <f>IF(G16="Creciente","▲",IF(G16="Decreciente","▼",IF(G16="Constante","■"," ")))</f>
        <v>▲</v>
      </c>
      <c r="I16" s="533" t="s">
        <v>397</v>
      </c>
      <c r="J16" s="526"/>
      <c r="K16" s="533" t="s">
        <v>336</v>
      </c>
      <c r="L16" s="534"/>
      <c r="M16" s="526"/>
      <c r="N16" s="74" t="s">
        <v>1</v>
      </c>
      <c r="O16" s="111" t="s">
        <v>391</v>
      </c>
      <c r="P16" s="292">
        <v>0.84989999999999999</v>
      </c>
      <c r="Q16" s="190">
        <v>-1</v>
      </c>
      <c r="R16" s="549" t="s">
        <v>2</v>
      </c>
      <c r="S16" s="550"/>
      <c r="T16" s="293">
        <v>0.85</v>
      </c>
      <c r="U16" s="129" t="s">
        <v>392</v>
      </c>
      <c r="V16" s="292">
        <v>0.94989999999999997</v>
      </c>
      <c r="W16" s="191">
        <v>0</v>
      </c>
      <c r="X16" s="546" t="s">
        <v>249</v>
      </c>
      <c r="Y16" s="547"/>
      <c r="Z16" s="548"/>
      <c r="AA16" s="111" t="s">
        <v>390</v>
      </c>
      <c r="AB16" s="292">
        <v>0.95</v>
      </c>
      <c r="AC16" s="191">
        <v>1</v>
      </c>
      <c r="AD16" s="12"/>
    </row>
    <row r="17" spans="1:30" s="52" customFormat="1" ht="23.25" customHeight="1" x14ac:dyDescent="0.35">
      <c r="A17" s="75"/>
      <c r="B17" s="514" t="s">
        <v>256</v>
      </c>
      <c r="C17" s="516"/>
      <c r="D17" s="514" t="s">
        <v>309</v>
      </c>
      <c r="E17" s="516"/>
      <c r="F17" s="514" t="s">
        <v>46</v>
      </c>
      <c r="G17" s="515"/>
      <c r="H17" s="515"/>
      <c r="I17" s="515"/>
      <c r="J17" s="515"/>
      <c r="K17" s="515"/>
      <c r="L17" s="515"/>
      <c r="M17" s="515"/>
      <c r="N17" s="515"/>
      <c r="O17" s="515"/>
      <c r="P17" s="515"/>
      <c r="Q17" s="515"/>
      <c r="R17" s="515"/>
      <c r="S17" s="515"/>
      <c r="T17" s="515"/>
      <c r="U17" s="515"/>
      <c r="V17" s="515"/>
      <c r="W17" s="515"/>
      <c r="X17" s="515"/>
      <c r="Y17" s="515"/>
      <c r="Z17" s="515"/>
      <c r="AA17" s="515"/>
      <c r="AB17" s="515"/>
      <c r="AC17" s="516"/>
      <c r="AD17" s="78"/>
    </row>
    <row r="18" spans="1:30" ht="48.75" customHeight="1" x14ac:dyDescent="0.35">
      <c r="A18" s="7"/>
      <c r="B18" s="533" t="s">
        <v>242</v>
      </c>
      <c r="C18" s="526"/>
      <c r="D18" s="533" t="s">
        <v>257</v>
      </c>
      <c r="E18" s="526"/>
      <c r="F18" s="639" t="s">
        <v>527</v>
      </c>
      <c r="G18" s="634"/>
      <c r="H18" s="634"/>
      <c r="I18" s="634"/>
      <c r="J18" s="634"/>
      <c r="K18" s="634"/>
      <c r="L18" s="634"/>
      <c r="M18" s="126" t="s">
        <v>361</v>
      </c>
      <c r="N18" s="634" t="s">
        <v>528</v>
      </c>
      <c r="O18" s="634"/>
      <c r="P18" s="634"/>
      <c r="Q18" s="634"/>
      <c r="R18" s="634"/>
      <c r="S18" s="634"/>
      <c r="T18" s="634"/>
      <c r="U18" s="634"/>
      <c r="V18" s="634"/>
      <c r="W18" s="634"/>
      <c r="X18" s="634"/>
      <c r="Y18" s="634"/>
      <c r="Z18" s="634"/>
      <c r="AA18" s="634"/>
      <c r="AB18" s="634"/>
      <c r="AC18" s="635"/>
      <c r="AD18" s="12"/>
    </row>
    <row r="19" spans="1:30"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6"/>
      <c r="AD19" s="78"/>
    </row>
    <row r="20" spans="1:30" ht="35.25" customHeight="1" x14ac:dyDescent="0.35">
      <c r="A20" s="7"/>
      <c r="B20" s="192" t="s">
        <v>6</v>
      </c>
      <c r="C20" s="551" t="s">
        <v>7</v>
      </c>
      <c r="D20" s="517"/>
      <c r="E20" s="192" t="s">
        <v>497</v>
      </c>
      <c r="F20" s="567" t="s">
        <v>373</v>
      </c>
      <c r="G20" s="568"/>
      <c r="H20" s="568"/>
      <c r="I20" s="568"/>
      <c r="J20" s="568"/>
      <c r="K20" s="568"/>
      <c r="L20" s="568"/>
      <c r="M20" s="568"/>
      <c r="N20" s="568"/>
      <c r="O20" s="568"/>
      <c r="P20" s="192" t="s">
        <v>523</v>
      </c>
      <c r="Q20" s="567" t="s">
        <v>374</v>
      </c>
      <c r="R20" s="568"/>
      <c r="S20" s="568"/>
      <c r="T20" s="568"/>
      <c r="U20" s="568"/>
      <c r="V20" s="568"/>
      <c r="W20" s="568"/>
      <c r="X20" s="568"/>
      <c r="Y20" s="568"/>
      <c r="Z20" s="568"/>
      <c r="AA20" s="568"/>
      <c r="AB20" s="568"/>
      <c r="AC20" s="569"/>
      <c r="AD20" s="12"/>
    </row>
    <row r="21" spans="1:30" s="52" customFormat="1" ht="23.25" customHeight="1" x14ac:dyDescent="0.35">
      <c r="A21" s="75"/>
      <c r="B21" s="193" t="s">
        <v>377</v>
      </c>
      <c r="C21" s="570" t="s">
        <v>67</v>
      </c>
      <c r="D21" s="571"/>
      <c r="E21" s="571"/>
      <c r="F21" s="571"/>
      <c r="G21" s="571"/>
      <c r="H21" s="570" t="s">
        <v>4</v>
      </c>
      <c r="I21" s="571"/>
      <c r="J21" s="572"/>
      <c r="K21" s="164" t="s">
        <v>520</v>
      </c>
      <c r="L21" s="194" t="s">
        <v>376</v>
      </c>
      <c r="M21" s="570" t="s">
        <v>366</v>
      </c>
      <c r="N21" s="571"/>
      <c r="O21" s="571"/>
      <c r="P21" s="571"/>
      <c r="Q21" s="571"/>
      <c r="R21" s="571"/>
      <c r="S21" s="571"/>
      <c r="T21" s="571"/>
      <c r="U21" s="572"/>
      <c r="V21" s="570" t="s">
        <v>367</v>
      </c>
      <c r="W21" s="571"/>
      <c r="X21" s="571"/>
      <c r="Y21" s="571"/>
      <c r="Z21" s="571"/>
      <c r="AA21" s="571"/>
      <c r="AB21" s="572"/>
      <c r="AC21" s="164" t="s">
        <v>440</v>
      </c>
      <c r="AD21" s="78"/>
    </row>
    <row r="22" spans="1:30" ht="30.75" customHeight="1" x14ac:dyDescent="0.35">
      <c r="A22" s="7"/>
      <c r="B22" s="323" t="s">
        <v>503</v>
      </c>
      <c r="C22" s="642" t="str">
        <f>IF(B22="","",VLOOKUP(B22,Estrategias_[],2,FALSE))</f>
        <v>Formación para el liderazgo y participación incidente</v>
      </c>
      <c r="D22" s="643"/>
      <c r="E22" s="643"/>
      <c r="F22" s="643"/>
      <c r="G22" s="644"/>
      <c r="H22" s="645" t="s">
        <v>25</v>
      </c>
      <c r="I22" s="646"/>
      <c r="J22" s="647"/>
      <c r="K22" s="302">
        <v>0.28000000000000003</v>
      </c>
      <c r="L22" s="309" t="s">
        <v>467</v>
      </c>
      <c r="M22" s="564" t="str">
        <f>IF(L22="","",VLOOKUP(L22,Indicadores_[],2,FALSE))</f>
        <v>Número de estrategias para el fortalecimiento y cualificación del Sistema Distrital de Arte, Cultura y Patrimonio, los procesos de participación y la gestión territorial.</v>
      </c>
      <c r="N22" s="565"/>
      <c r="O22" s="565"/>
      <c r="P22" s="565"/>
      <c r="Q22" s="565"/>
      <c r="R22" s="565"/>
      <c r="S22" s="565"/>
      <c r="T22" s="565"/>
      <c r="U22" s="566"/>
      <c r="V22" s="582" t="s">
        <v>661</v>
      </c>
      <c r="W22" s="583"/>
      <c r="X22" s="583"/>
      <c r="Y22" s="583"/>
      <c r="Z22" s="583"/>
      <c r="AA22" s="583"/>
      <c r="AB22" s="584"/>
      <c r="AC22" s="300">
        <v>1</v>
      </c>
      <c r="AD22" s="12"/>
    </row>
    <row r="23" spans="1:30" ht="72.75" customHeight="1" x14ac:dyDescent="0.35">
      <c r="A23" s="7"/>
      <c r="B23" s="322" t="s">
        <v>504</v>
      </c>
      <c r="C23" s="564" t="str">
        <f>IF(B23="","",VLOOKUP(B23,Estrategias_[],2,FALSE))</f>
        <v>Alianzas estratégicas sectoriales, intersectoriales, territoriales y diversas para fortalecer el Sistema Distrital de Arte, Cultura y Patrimonio.</v>
      </c>
      <c r="D23" s="565"/>
      <c r="E23" s="565"/>
      <c r="F23" s="565"/>
      <c r="G23" s="566"/>
      <c r="H23" s="610" t="s">
        <v>24</v>
      </c>
      <c r="I23" s="611"/>
      <c r="J23" s="612"/>
      <c r="K23" s="301">
        <v>0.27</v>
      </c>
      <c r="L23" s="309" t="s">
        <v>468</v>
      </c>
      <c r="M23" s="564" t="str">
        <f>IF(L23="","",VLOOKUP(L23,Indicadores_[],2,FALSE))</f>
        <v>Número de estrategias para el fortalecimiento y cualificación del Sistema Distrital de Arte, Cultura y Patrimonio, los procesos de participación y la gestión territorial.</v>
      </c>
      <c r="N23" s="565"/>
      <c r="O23" s="565"/>
      <c r="P23" s="565"/>
      <c r="Q23" s="565"/>
      <c r="R23" s="565"/>
      <c r="S23" s="565"/>
      <c r="T23" s="565"/>
      <c r="U23" s="566"/>
      <c r="V23" s="582" t="s">
        <v>661</v>
      </c>
      <c r="W23" s="583"/>
      <c r="X23" s="583"/>
      <c r="Y23" s="583"/>
      <c r="Z23" s="583"/>
      <c r="AA23" s="583"/>
      <c r="AB23" s="584"/>
      <c r="AC23" s="300">
        <v>1</v>
      </c>
      <c r="AD23" s="12"/>
    </row>
    <row r="24" spans="1:30" ht="103.5" customHeight="1" x14ac:dyDescent="0.35">
      <c r="A24" s="7"/>
      <c r="B24" s="322" t="s">
        <v>505</v>
      </c>
      <c r="C24" s="564" t="str">
        <f>IF(B24="","",VLOOKUP(B24,Estrategias_[],2,FALSE))</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D24" s="565"/>
      <c r="E24" s="565"/>
      <c r="F24" s="565"/>
      <c r="G24" s="566"/>
      <c r="H24" s="610" t="s">
        <v>33</v>
      </c>
      <c r="I24" s="611"/>
      <c r="J24" s="612"/>
      <c r="K24" s="301">
        <v>0.27500000000000002</v>
      </c>
      <c r="L24" s="309" t="s">
        <v>469</v>
      </c>
      <c r="M24" s="564" t="str">
        <f>IF(L24="","",VLOOKUP(L24,Indicadores_[],2,FALSE))</f>
        <v>Porcentaje de acciones para el fortalecimiento de la comunicación pública realizadas</v>
      </c>
      <c r="N24" s="565"/>
      <c r="O24" s="565"/>
      <c r="P24" s="565"/>
      <c r="Q24" s="565"/>
      <c r="R24" s="565"/>
      <c r="S24" s="565"/>
      <c r="T24" s="565"/>
      <c r="U24" s="566"/>
      <c r="V24" s="582" t="s">
        <v>662</v>
      </c>
      <c r="W24" s="583"/>
      <c r="X24" s="583"/>
      <c r="Y24" s="583"/>
      <c r="Z24" s="583"/>
      <c r="AA24" s="583"/>
      <c r="AB24" s="584"/>
      <c r="AC24" s="300">
        <v>1</v>
      </c>
      <c r="AD24" s="12"/>
    </row>
    <row r="25" spans="1:30" ht="54" customHeight="1" x14ac:dyDescent="0.35">
      <c r="A25" s="7"/>
      <c r="B25" s="322" t="s">
        <v>506</v>
      </c>
      <c r="C25" s="564" t="str">
        <f>IF(B25="","",VLOOKUP(B25,Estrategias_[],2,FALSE))</f>
        <v>Fortalecimiento en el uso de las herramientas tecnológicas para el trabajo en territorio y el diálogo en doble vía con los agentes del sector.</v>
      </c>
      <c r="D25" s="565"/>
      <c r="E25" s="565"/>
      <c r="F25" s="565"/>
      <c r="G25" s="566"/>
      <c r="H25" s="610" t="s">
        <v>31</v>
      </c>
      <c r="I25" s="611"/>
      <c r="J25" s="612"/>
      <c r="K25" s="302">
        <v>0.17499999999999999</v>
      </c>
      <c r="L25" s="309" t="s">
        <v>470</v>
      </c>
      <c r="M25" s="564" t="str">
        <f>IF(L25="","",VLOOKUP(L25,Indicadores_[],2,FALSE))</f>
        <v>Porcentaje de avance de la estrategia institucional y sectorial que articule arte ciencia y tecnología permitiendo el desarrollo de la gestión administrativa y misional mediante la apropiación de las TI.</v>
      </c>
      <c r="N25" s="565"/>
      <c r="O25" s="565"/>
      <c r="P25" s="565"/>
      <c r="Q25" s="565"/>
      <c r="R25" s="565"/>
      <c r="S25" s="565"/>
      <c r="T25" s="565"/>
      <c r="U25" s="566"/>
      <c r="V25" s="582" t="s">
        <v>663</v>
      </c>
      <c r="W25" s="583"/>
      <c r="X25" s="583"/>
      <c r="Y25" s="583"/>
      <c r="Z25" s="583"/>
      <c r="AA25" s="583"/>
      <c r="AB25" s="584"/>
      <c r="AC25" s="300">
        <v>1</v>
      </c>
      <c r="AD25" s="12"/>
    </row>
    <row r="26" spans="1:30" ht="23.25" customHeight="1" x14ac:dyDescent="0.35">
      <c r="A26" s="7"/>
      <c r="B26" s="552" t="s">
        <v>9</v>
      </c>
      <c r="C26" s="554"/>
      <c r="D26" s="161" t="s">
        <v>467</v>
      </c>
      <c r="E26" s="161" t="s">
        <v>468</v>
      </c>
      <c r="F26" s="161" t="s">
        <v>469</v>
      </c>
      <c r="G26" s="161" t="s">
        <v>470</v>
      </c>
      <c r="H26" s="161" t="s">
        <v>503</v>
      </c>
      <c r="I26" s="161" t="s">
        <v>504</v>
      </c>
      <c r="J26" s="161" t="s">
        <v>505</v>
      </c>
      <c r="K26" s="161" t="s">
        <v>506</v>
      </c>
      <c r="L26" s="64" t="s">
        <v>10</v>
      </c>
      <c r="M26" s="552" t="s">
        <v>287</v>
      </c>
      <c r="N26" s="554"/>
      <c r="O26" s="552" t="s">
        <v>375</v>
      </c>
      <c r="P26" s="553"/>
      <c r="Q26" s="553"/>
      <c r="R26" s="553"/>
      <c r="S26" s="553"/>
      <c r="T26" s="553"/>
      <c r="U26" s="554"/>
      <c r="V26" s="648" t="s">
        <v>49</v>
      </c>
      <c r="W26" s="648"/>
      <c r="X26" s="648"/>
      <c r="Y26" s="648"/>
      <c r="Z26" s="648"/>
      <c r="AA26" s="648"/>
      <c r="AB26" s="648"/>
      <c r="AC26" s="648"/>
      <c r="AD26" s="12"/>
    </row>
    <row r="27" spans="1:30" s="409" customFormat="1" ht="23.25" customHeight="1" x14ac:dyDescent="0.35">
      <c r="A27" s="7"/>
      <c r="B27" s="585" t="s">
        <v>772</v>
      </c>
      <c r="C27" s="586"/>
      <c r="D27" s="195">
        <f>'Matriz de Indicadores'!$AJ$17</f>
        <v>1</v>
      </c>
      <c r="E27" s="195">
        <f>'Matriz de Indicadores'!$AJ$18</f>
        <v>1</v>
      </c>
      <c r="F27" s="195">
        <f>'Matriz de Indicadores'!$AJ$19</f>
        <v>1</v>
      </c>
      <c r="G27" s="195">
        <f>'Matriz de Indicadores'!$AJ$20</f>
        <v>1</v>
      </c>
      <c r="H27" s="196">
        <f t="shared" ref="H27:H28" si="0">IF(OR(D27="",$AC$22=""),"",(D27*$AC$22))</f>
        <v>1</v>
      </c>
      <c r="I27" s="196">
        <f t="shared" ref="I27:I28" si="1">IF(OR(E27="",$AC$23=""),"",E27*$AC$23)</f>
        <v>1</v>
      </c>
      <c r="J27" s="196">
        <f t="shared" ref="J27:J28" si="2">IF(OR(F27="",$AC$24=""),"",F27*$AC$24)</f>
        <v>1</v>
      </c>
      <c r="K27" s="196">
        <f t="shared" ref="K27:K28" si="3">IF(OR(G27="",$AC$25=""),"",G27*$AC$25)</f>
        <v>1</v>
      </c>
      <c r="L27" s="410">
        <f t="array" ref="L27">IF($AB$16="","",$AB$16)</f>
        <v>0.95</v>
      </c>
      <c r="M27" s="544">
        <f t="shared" ref="M27:M28" si="4">IFERROR((H27*$K$22)+(I27*$K$23)+(J27*$K$24)+(K27*$K$25),"")</f>
        <v>1</v>
      </c>
      <c r="N27" s="587"/>
      <c r="O27" s="411"/>
      <c r="P27" s="413"/>
      <c r="Q27" s="413"/>
      <c r="R27" s="413"/>
      <c r="S27" s="413"/>
      <c r="T27" s="413"/>
      <c r="U27" s="412"/>
      <c r="V27" s="414"/>
      <c r="W27" s="414"/>
      <c r="X27" s="414"/>
      <c r="Y27" s="414"/>
      <c r="Z27" s="414"/>
      <c r="AA27" s="414"/>
      <c r="AB27" s="414"/>
      <c r="AC27" s="414"/>
      <c r="AD27" s="12"/>
    </row>
    <row r="28" spans="1:30" s="409" customFormat="1" ht="23.25" customHeight="1" x14ac:dyDescent="0.35">
      <c r="A28" s="7"/>
      <c r="B28" s="585" t="s">
        <v>773</v>
      </c>
      <c r="C28" s="586"/>
      <c r="D28" s="195">
        <f>'Matriz de Indicadores'!$AN$17</f>
        <v>1</v>
      </c>
      <c r="E28" s="195">
        <f>'Matriz de Indicadores'!$AN$18</f>
        <v>1</v>
      </c>
      <c r="F28" s="195">
        <f>'Matriz de Indicadores'!$AN$19</f>
        <v>1</v>
      </c>
      <c r="G28" s="195">
        <f>'Matriz de Indicadores'!$AN$20</f>
        <v>1</v>
      </c>
      <c r="H28" s="196">
        <f t="shared" si="0"/>
        <v>1</v>
      </c>
      <c r="I28" s="196">
        <f t="shared" si="1"/>
        <v>1</v>
      </c>
      <c r="J28" s="196">
        <f t="shared" si="2"/>
        <v>1</v>
      </c>
      <c r="K28" s="196">
        <f t="shared" si="3"/>
        <v>1</v>
      </c>
      <c r="L28" s="410">
        <f t="array" ref="L28">IF($AB$16="","",$AB$16)</f>
        <v>0.95</v>
      </c>
      <c r="M28" s="544">
        <f t="shared" si="4"/>
        <v>1</v>
      </c>
      <c r="N28" s="587"/>
      <c r="O28" s="411"/>
      <c r="P28" s="413"/>
      <c r="Q28" s="413"/>
      <c r="R28" s="413"/>
      <c r="S28" s="413"/>
      <c r="T28" s="413"/>
      <c r="U28" s="412"/>
      <c r="V28" s="414"/>
      <c r="W28" s="414"/>
      <c r="X28" s="414"/>
      <c r="Y28" s="414"/>
      <c r="Z28" s="414"/>
      <c r="AA28" s="414"/>
      <c r="AB28" s="414"/>
      <c r="AC28" s="414"/>
      <c r="AD28" s="12"/>
    </row>
    <row r="29" spans="1:30" ht="23.25" customHeight="1" x14ac:dyDescent="0.35">
      <c r="A29" s="7"/>
      <c r="B29" s="585" t="s">
        <v>369</v>
      </c>
      <c r="C29" s="586"/>
      <c r="D29" s="195">
        <f>'Matriz de Indicadores'!$AR$17</f>
        <v>1</v>
      </c>
      <c r="E29" s="195">
        <f>'Matriz de Indicadores'!$AR$18</f>
        <v>1</v>
      </c>
      <c r="F29" s="195">
        <f>'Matriz de Indicadores'!$AR$19</f>
        <v>1</v>
      </c>
      <c r="G29" s="195">
        <f>'Matriz de Indicadores'!$AR$20</f>
        <v>1</v>
      </c>
      <c r="H29" s="196">
        <f>IF(OR(D29="",$AC$22=""),"",(D29*$AC$22))</f>
        <v>1</v>
      </c>
      <c r="I29" s="196">
        <f>IF(OR(E29="",$AC$23=""),"",E29*$AC$23)</f>
        <v>1</v>
      </c>
      <c r="J29" s="196">
        <f>IF(OR(F29="",$AC$24=""),"",F29*$AC$24)</f>
        <v>1</v>
      </c>
      <c r="K29" s="196">
        <f>IF(OR(G29="",$AC$25=""),"",G29*$AC$25)</f>
        <v>1</v>
      </c>
      <c r="L29" s="197">
        <f t="array" ref="L29:L44">IF($AB$16="","",$AB$16)</f>
        <v>0.95</v>
      </c>
      <c r="M29" s="544">
        <f t="shared" ref="M29:M44" si="5">IFERROR((H29*$K$22)+(I29*$K$23)+(J29*$K$24)+(K29*$K$25),"")</f>
        <v>1</v>
      </c>
      <c r="N29" s="587"/>
      <c r="O29" s="636"/>
      <c r="P29" s="637"/>
      <c r="Q29" s="637"/>
      <c r="R29" s="637"/>
      <c r="S29" s="637"/>
      <c r="T29" s="637"/>
      <c r="U29" s="638"/>
      <c r="V29" s="641"/>
      <c r="W29" s="641"/>
      <c r="X29" s="641"/>
      <c r="Y29" s="641"/>
      <c r="Z29" s="641"/>
      <c r="AA29" s="641"/>
      <c r="AB29" s="641"/>
      <c r="AC29" s="641"/>
      <c r="AD29" s="12"/>
    </row>
    <row r="30" spans="1:30" ht="23.25" customHeight="1" x14ac:dyDescent="0.35">
      <c r="A30" s="7"/>
      <c r="B30" s="585" t="s">
        <v>370</v>
      </c>
      <c r="C30" s="586"/>
      <c r="D30" s="195">
        <f>'Matriz de Indicadores'!$AV$17</f>
        <v>1</v>
      </c>
      <c r="E30" s="195">
        <f>'Matriz de Indicadores'!$AV$18</f>
        <v>1</v>
      </c>
      <c r="F30" s="195">
        <f>'Matriz de Indicadores'!$AV$19</f>
        <v>1</v>
      </c>
      <c r="G30" s="195">
        <f>'Matriz de Indicadores'!$AV$20</f>
        <v>1</v>
      </c>
      <c r="H30" s="196">
        <f t="shared" ref="H30:H44" si="6">IF(OR(D30="",$AC$22=""),"",(D30*$AC$22))</f>
        <v>1</v>
      </c>
      <c r="I30" s="196">
        <f t="shared" ref="I30:I44" si="7">IF(OR(E30="",$AC$23=""),"",E30*$AC$23)</f>
        <v>1</v>
      </c>
      <c r="J30" s="196">
        <f t="shared" ref="J30:J44" si="8">IF(OR(F30="",$AC$24=""),"",F30*$AC$24)</f>
        <v>1</v>
      </c>
      <c r="K30" s="196">
        <f t="shared" ref="K30:K44" si="9">IF(OR(G30="",$AC$25=""),"",G30*$AC$25)</f>
        <v>1</v>
      </c>
      <c r="L30" s="197">
        <v>0.95</v>
      </c>
      <c r="M30" s="544">
        <f t="shared" si="5"/>
        <v>1</v>
      </c>
      <c r="N30" s="587"/>
      <c r="O30" s="636"/>
      <c r="P30" s="637"/>
      <c r="Q30" s="637"/>
      <c r="R30" s="637"/>
      <c r="S30" s="637"/>
      <c r="T30" s="637"/>
      <c r="U30" s="638"/>
      <c r="V30" s="641"/>
      <c r="W30" s="641"/>
      <c r="X30" s="641"/>
      <c r="Y30" s="641"/>
      <c r="Z30" s="641"/>
      <c r="AA30" s="641"/>
      <c r="AB30" s="641"/>
      <c r="AC30" s="641"/>
      <c r="AD30" s="12"/>
    </row>
    <row r="31" spans="1:30" ht="23.25" customHeight="1" x14ac:dyDescent="0.35">
      <c r="A31" s="7"/>
      <c r="B31" s="585" t="s">
        <v>371</v>
      </c>
      <c r="C31" s="586"/>
      <c r="D31" s="195">
        <f>'Matriz de Indicadores'!$AZ$17</f>
        <v>1</v>
      </c>
      <c r="E31" s="195">
        <f>'Matriz de Indicadores'!$AZ$18</f>
        <v>1</v>
      </c>
      <c r="F31" s="195">
        <f>'Matriz de Indicadores'!$AZ$19</f>
        <v>1</v>
      </c>
      <c r="G31" s="195">
        <f>'Matriz de Indicadores'!$AZ$20</f>
        <v>1</v>
      </c>
      <c r="H31" s="196">
        <f t="shared" si="6"/>
        <v>1</v>
      </c>
      <c r="I31" s="196">
        <f t="shared" si="7"/>
        <v>1</v>
      </c>
      <c r="J31" s="196">
        <f t="shared" si="8"/>
        <v>1</v>
      </c>
      <c r="K31" s="196">
        <f t="shared" si="9"/>
        <v>1</v>
      </c>
      <c r="L31" s="197">
        <v>0.95</v>
      </c>
      <c r="M31" s="544">
        <f t="shared" si="5"/>
        <v>1</v>
      </c>
      <c r="N31" s="587"/>
      <c r="O31" s="636"/>
      <c r="P31" s="637"/>
      <c r="Q31" s="637"/>
      <c r="R31" s="637"/>
      <c r="S31" s="637"/>
      <c r="T31" s="637"/>
      <c r="U31" s="638"/>
      <c r="V31" s="641"/>
      <c r="W31" s="641"/>
      <c r="X31" s="641"/>
      <c r="Y31" s="641"/>
      <c r="Z31" s="641"/>
      <c r="AA31" s="641"/>
      <c r="AB31" s="641"/>
      <c r="AC31" s="641"/>
      <c r="AD31" s="12"/>
    </row>
    <row r="32" spans="1:30" ht="23.25" customHeight="1" x14ac:dyDescent="0.35">
      <c r="A32" s="7"/>
      <c r="B32" s="585" t="s">
        <v>372</v>
      </c>
      <c r="C32" s="586"/>
      <c r="D32" s="195">
        <f>'Matriz de Indicadores'!$BD$17</f>
        <v>1</v>
      </c>
      <c r="E32" s="195">
        <f>'Matriz de Indicadores'!$BD$18</f>
        <v>1</v>
      </c>
      <c r="F32" s="195">
        <f>'Matriz de Indicadores'!$BD$19</f>
        <v>1</v>
      </c>
      <c r="G32" s="195">
        <f>'Matriz de Indicadores'!$BD$20</f>
        <v>1</v>
      </c>
      <c r="H32" s="196">
        <f t="shared" si="6"/>
        <v>1</v>
      </c>
      <c r="I32" s="196">
        <f t="shared" si="7"/>
        <v>1</v>
      </c>
      <c r="J32" s="196">
        <f t="shared" si="8"/>
        <v>1</v>
      </c>
      <c r="K32" s="196">
        <f t="shared" si="9"/>
        <v>1</v>
      </c>
      <c r="L32" s="197">
        <v>0.95</v>
      </c>
      <c r="M32" s="544">
        <f t="shared" si="5"/>
        <v>1</v>
      </c>
      <c r="N32" s="587"/>
      <c r="O32" s="636"/>
      <c r="P32" s="637"/>
      <c r="Q32" s="637"/>
      <c r="R32" s="637"/>
      <c r="S32" s="637"/>
      <c r="T32" s="637"/>
      <c r="U32" s="638"/>
      <c r="V32" s="641"/>
      <c r="W32" s="641"/>
      <c r="X32" s="641"/>
      <c r="Y32" s="641"/>
      <c r="Z32" s="641"/>
      <c r="AA32" s="641"/>
      <c r="AB32" s="641"/>
      <c r="AC32" s="641"/>
      <c r="AD32" s="12"/>
    </row>
    <row r="33" spans="1:30" ht="23.25" customHeight="1" x14ac:dyDescent="0.35">
      <c r="A33" s="7"/>
      <c r="B33" s="585" t="s">
        <v>378</v>
      </c>
      <c r="C33" s="586"/>
      <c r="D33" s="195">
        <f>'Matriz de Indicadores'!$BH$17</f>
        <v>1</v>
      </c>
      <c r="E33" s="195">
        <f>'Matriz de Indicadores'!$BH$18</f>
        <v>1</v>
      </c>
      <c r="F33" s="195">
        <f>'Matriz de Indicadores'!$BH$19</f>
        <v>1</v>
      </c>
      <c r="G33" s="195">
        <f>'Matriz de Indicadores'!$BH$20</f>
        <v>1</v>
      </c>
      <c r="H33" s="196">
        <f t="shared" si="6"/>
        <v>1</v>
      </c>
      <c r="I33" s="196">
        <f t="shared" si="7"/>
        <v>1</v>
      </c>
      <c r="J33" s="196">
        <f t="shared" si="8"/>
        <v>1</v>
      </c>
      <c r="K33" s="196">
        <f t="shared" si="9"/>
        <v>1</v>
      </c>
      <c r="L33" s="197">
        <v>0.95</v>
      </c>
      <c r="M33" s="544">
        <f t="shared" si="5"/>
        <v>1</v>
      </c>
      <c r="N33" s="587"/>
      <c r="O33" s="636"/>
      <c r="P33" s="637"/>
      <c r="Q33" s="637"/>
      <c r="R33" s="637"/>
      <c r="S33" s="637"/>
      <c r="T33" s="637"/>
      <c r="U33" s="638"/>
      <c r="V33" s="641"/>
      <c r="W33" s="641"/>
      <c r="X33" s="641"/>
      <c r="Y33" s="641"/>
      <c r="Z33" s="641"/>
      <c r="AA33" s="641"/>
      <c r="AB33" s="641"/>
      <c r="AC33" s="641"/>
      <c r="AD33" s="12"/>
    </row>
    <row r="34" spans="1:30" ht="23.25" customHeight="1" x14ac:dyDescent="0.35">
      <c r="A34" s="7"/>
      <c r="B34" s="585" t="s">
        <v>379</v>
      </c>
      <c r="C34" s="586"/>
      <c r="D34" s="195">
        <f>'Matriz de Indicadores'!$BL$17</f>
        <v>1</v>
      </c>
      <c r="E34" s="195">
        <f>'Matriz de Indicadores'!$BL$18</f>
        <v>1</v>
      </c>
      <c r="F34" s="195">
        <f>'Matriz de Indicadores'!$BL$19</f>
        <v>1</v>
      </c>
      <c r="G34" s="195">
        <f>'Matriz de Indicadores'!$BL$20</f>
        <v>1</v>
      </c>
      <c r="H34" s="196">
        <f t="shared" si="6"/>
        <v>1</v>
      </c>
      <c r="I34" s="196">
        <f t="shared" si="7"/>
        <v>1</v>
      </c>
      <c r="J34" s="196">
        <f t="shared" si="8"/>
        <v>1</v>
      </c>
      <c r="K34" s="196">
        <f t="shared" si="9"/>
        <v>1</v>
      </c>
      <c r="L34" s="197">
        <v>0.95</v>
      </c>
      <c r="M34" s="544">
        <f t="shared" si="5"/>
        <v>1</v>
      </c>
      <c r="N34" s="587"/>
      <c r="O34" s="636"/>
      <c r="P34" s="637"/>
      <c r="Q34" s="637"/>
      <c r="R34" s="637"/>
      <c r="S34" s="637"/>
      <c r="T34" s="637"/>
      <c r="U34" s="638"/>
      <c r="V34" s="641"/>
      <c r="W34" s="641"/>
      <c r="X34" s="641"/>
      <c r="Y34" s="641"/>
      <c r="Z34" s="641"/>
      <c r="AA34" s="641"/>
      <c r="AB34" s="641"/>
      <c r="AC34" s="641"/>
      <c r="AD34" s="12"/>
    </row>
    <row r="35" spans="1:30" ht="23.25" customHeight="1" x14ac:dyDescent="0.35">
      <c r="A35" s="7"/>
      <c r="B35" s="585" t="s">
        <v>380</v>
      </c>
      <c r="C35" s="586"/>
      <c r="D35" s="195">
        <f>'Matriz de Indicadores'!$BP$17</f>
        <v>1</v>
      </c>
      <c r="E35" s="195">
        <f>'Matriz de Indicadores'!$BP$18</f>
        <v>1</v>
      </c>
      <c r="F35" s="195">
        <f>'Matriz de Indicadores'!$BP$19</f>
        <v>1</v>
      </c>
      <c r="G35" s="195">
        <f>'Matriz de Indicadores'!$BP$20</f>
        <v>1</v>
      </c>
      <c r="H35" s="196">
        <f t="shared" si="6"/>
        <v>1</v>
      </c>
      <c r="I35" s="196">
        <f t="shared" si="7"/>
        <v>1</v>
      </c>
      <c r="J35" s="196">
        <f t="shared" si="8"/>
        <v>1</v>
      </c>
      <c r="K35" s="196">
        <f t="shared" si="9"/>
        <v>1</v>
      </c>
      <c r="L35" s="197">
        <v>0.95</v>
      </c>
      <c r="M35" s="544">
        <f t="shared" si="5"/>
        <v>1</v>
      </c>
      <c r="N35" s="587"/>
      <c r="O35" s="636"/>
      <c r="P35" s="637"/>
      <c r="Q35" s="637"/>
      <c r="R35" s="637"/>
      <c r="S35" s="637"/>
      <c r="T35" s="637"/>
      <c r="U35" s="638"/>
      <c r="V35" s="641"/>
      <c r="W35" s="641"/>
      <c r="X35" s="641"/>
      <c r="Y35" s="641"/>
      <c r="Z35" s="641"/>
      <c r="AA35" s="641"/>
      <c r="AB35" s="641"/>
      <c r="AC35" s="641"/>
      <c r="AD35" s="12"/>
    </row>
    <row r="36" spans="1:30" ht="23.25" customHeight="1" x14ac:dyDescent="0.35">
      <c r="A36" s="7"/>
      <c r="B36" s="585" t="s">
        <v>381</v>
      </c>
      <c r="C36" s="586"/>
      <c r="D36" s="195">
        <f>'Matriz de Indicadores'!$BT$17</f>
        <v>1</v>
      </c>
      <c r="E36" s="195">
        <f>'Matriz de Indicadores'!$BT$18</f>
        <v>1</v>
      </c>
      <c r="F36" s="195">
        <f>'Matriz de Indicadores'!$BT$19</f>
        <v>1</v>
      </c>
      <c r="G36" s="195">
        <f>'Matriz de Indicadores'!$BT$20</f>
        <v>1</v>
      </c>
      <c r="H36" s="196">
        <f t="shared" si="6"/>
        <v>1</v>
      </c>
      <c r="I36" s="196">
        <f t="shared" si="7"/>
        <v>1</v>
      </c>
      <c r="J36" s="196">
        <f t="shared" si="8"/>
        <v>1</v>
      </c>
      <c r="K36" s="196">
        <f t="shared" si="9"/>
        <v>1</v>
      </c>
      <c r="L36" s="197">
        <v>0.95</v>
      </c>
      <c r="M36" s="544">
        <f t="shared" si="5"/>
        <v>1</v>
      </c>
      <c r="N36" s="587"/>
      <c r="O36" s="636"/>
      <c r="P36" s="637"/>
      <c r="Q36" s="637"/>
      <c r="R36" s="637"/>
      <c r="S36" s="637"/>
      <c r="T36" s="637"/>
      <c r="U36" s="638"/>
      <c r="V36" s="641"/>
      <c r="W36" s="641"/>
      <c r="X36" s="641"/>
      <c r="Y36" s="641"/>
      <c r="Z36" s="641"/>
      <c r="AA36" s="641"/>
      <c r="AB36" s="641"/>
      <c r="AC36" s="641"/>
      <c r="AD36" s="12"/>
    </row>
    <row r="37" spans="1:30" ht="23.25" customHeight="1" x14ac:dyDescent="0.35">
      <c r="A37" s="7"/>
      <c r="B37" s="585" t="s">
        <v>382</v>
      </c>
      <c r="C37" s="586"/>
      <c r="D37" s="195">
        <f>'Matriz de Indicadores'!$BX$17</f>
        <v>0</v>
      </c>
      <c r="E37" s="195">
        <f>'Matriz de Indicadores'!$BX$18</f>
        <v>0</v>
      </c>
      <c r="F37" s="195">
        <f>'Matriz de Indicadores'!$BX$19</f>
        <v>0</v>
      </c>
      <c r="G37" s="195">
        <f>'Matriz de Indicadores'!$BX$20</f>
        <v>0</v>
      </c>
      <c r="H37" s="196">
        <f t="shared" si="6"/>
        <v>0</v>
      </c>
      <c r="I37" s="196">
        <f t="shared" si="7"/>
        <v>0</v>
      </c>
      <c r="J37" s="196">
        <f t="shared" si="8"/>
        <v>0</v>
      </c>
      <c r="K37" s="196">
        <f t="shared" si="9"/>
        <v>0</v>
      </c>
      <c r="L37" s="197">
        <v>0.95</v>
      </c>
      <c r="M37" s="544">
        <f t="shared" si="5"/>
        <v>0</v>
      </c>
      <c r="N37" s="587"/>
      <c r="O37" s="636"/>
      <c r="P37" s="637"/>
      <c r="Q37" s="637"/>
      <c r="R37" s="637"/>
      <c r="S37" s="637"/>
      <c r="T37" s="637"/>
      <c r="U37" s="638"/>
      <c r="V37" s="641"/>
      <c r="W37" s="641"/>
      <c r="X37" s="641"/>
      <c r="Y37" s="641"/>
      <c r="Z37" s="641"/>
      <c r="AA37" s="641"/>
      <c r="AB37" s="641"/>
      <c r="AC37" s="641"/>
      <c r="AD37" s="12"/>
    </row>
    <row r="38" spans="1:30" ht="23.25" customHeight="1" x14ac:dyDescent="0.35">
      <c r="A38" s="7"/>
      <c r="B38" s="585" t="s">
        <v>383</v>
      </c>
      <c r="C38" s="586"/>
      <c r="D38" s="195" t="str">
        <f>'Matriz de Indicadores'!$CB$17</f>
        <v/>
      </c>
      <c r="E38" s="195" t="str">
        <f>'Matriz de Indicadores'!$CB$18</f>
        <v/>
      </c>
      <c r="F38" s="195" t="str">
        <f>'Matriz de Indicadores'!$CB$19</f>
        <v/>
      </c>
      <c r="G38" s="195" t="str">
        <f>'Matriz de Indicadores'!$CB$20</f>
        <v/>
      </c>
      <c r="H38" s="196" t="str">
        <f t="shared" si="6"/>
        <v/>
      </c>
      <c r="I38" s="196" t="str">
        <f t="shared" si="7"/>
        <v/>
      </c>
      <c r="J38" s="196" t="str">
        <f t="shared" si="8"/>
        <v/>
      </c>
      <c r="K38" s="196" t="str">
        <f t="shared" si="9"/>
        <v/>
      </c>
      <c r="L38" s="197">
        <v>0.95</v>
      </c>
      <c r="M38" s="544" t="str">
        <f t="shared" si="5"/>
        <v/>
      </c>
      <c r="N38" s="587"/>
      <c r="O38" s="636"/>
      <c r="P38" s="637"/>
      <c r="Q38" s="637"/>
      <c r="R38" s="637"/>
      <c r="S38" s="637"/>
      <c r="T38" s="637"/>
      <c r="U38" s="638"/>
      <c r="V38" s="641"/>
      <c r="W38" s="641"/>
      <c r="X38" s="641"/>
      <c r="Y38" s="641"/>
      <c r="Z38" s="641"/>
      <c r="AA38" s="641"/>
      <c r="AB38" s="641"/>
      <c r="AC38" s="641"/>
      <c r="AD38" s="12"/>
    </row>
    <row r="39" spans="1:30" ht="23.25" customHeight="1" x14ac:dyDescent="0.35">
      <c r="A39" s="7"/>
      <c r="B39" s="585" t="s">
        <v>384</v>
      </c>
      <c r="C39" s="586"/>
      <c r="D39" s="195" t="str">
        <f>'Matriz de Indicadores'!$CF$17</f>
        <v/>
      </c>
      <c r="E39" s="195" t="str">
        <f>'Matriz de Indicadores'!$CF$18</f>
        <v/>
      </c>
      <c r="F39" s="195" t="str">
        <f>'Matriz de Indicadores'!$CF$19</f>
        <v/>
      </c>
      <c r="G39" s="195" t="str">
        <f>'Matriz de Indicadores'!$CF$20</f>
        <v/>
      </c>
      <c r="H39" s="196" t="str">
        <f t="shared" si="6"/>
        <v/>
      </c>
      <c r="I39" s="196" t="str">
        <f t="shared" si="7"/>
        <v/>
      </c>
      <c r="J39" s="196" t="str">
        <f t="shared" si="8"/>
        <v/>
      </c>
      <c r="K39" s="196" t="str">
        <f t="shared" si="9"/>
        <v/>
      </c>
      <c r="L39" s="197">
        <v>0.95</v>
      </c>
      <c r="M39" s="544" t="str">
        <f t="shared" si="5"/>
        <v/>
      </c>
      <c r="N39" s="587"/>
      <c r="O39" s="636"/>
      <c r="P39" s="637"/>
      <c r="Q39" s="637"/>
      <c r="R39" s="637"/>
      <c r="S39" s="637"/>
      <c r="T39" s="637"/>
      <c r="U39" s="638"/>
      <c r="V39" s="641"/>
      <c r="W39" s="641"/>
      <c r="X39" s="641"/>
      <c r="Y39" s="641"/>
      <c r="Z39" s="641"/>
      <c r="AA39" s="641"/>
      <c r="AB39" s="641"/>
      <c r="AC39" s="641"/>
      <c r="AD39" s="12"/>
    </row>
    <row r="40" spans="1:30" ht="23.25" customHeight="1" x14ac:dyDescent="0.35">
      <c r="A40" s="7"/>
      <c r="B40" s="585" t="s">
        <v>385</v>
      </c>
      <c r="C40" s="586"/>
      <c r="D40" s="195" t="str">
        <f>'Matriz de Indicadores'!$CJ$17</f>
        <v/>
      </c>
      <c r="E40" s="195" t="str">
        <f>'Matriz de Indicadores'!$CJ$18</f>
        <v/>
      </c>
      <c r="F40" s="195" t="str">
        <f>'Matriz de Indicadores'!$CJ$19</f>
        <v/>
      </c>
      <c r="G40" s="195" t="str">
        <f>'Matriz de Indicadores'!$CJ$20</f>
        <v/>
      </c>
      <c r="H40" s="196" t="str">
        <f t="shared" si="6"/>
        <v/>
      </c>
      <c r="I40" s="196" t="str">
        <f t="shared" si="7"/>
        <v/>
      </c>
      <c r="J40" s="196" t="str">
        <f t="shared" si="8"/>
        <v/>
      </c>
      <c r="K40" s="196" t="str">
        <f t="shared" si="9"/>
        <v/>
      </c>
      <c r="L40" s="197">
        <v>0.95</v>
      </c>
      <c r="M40" s="544" t="str">
        <f t="shared" si="5"/>
        <v/>
      </c>
      <c r="N40" s="587"/>
      <c r="O40" s="636"/>
      <c r="P40" s="637"/>
      <c r="Q40" s="637"/>
      <c r="R40" s="637"/>
      <c r="S40" s="637"/>
      <c r="T40" s="637"/>
      <c r="U40" s="638"/>
      <c r="V40" s="641"/>
      <c r="W40" s="641"/>
      <c r="X40" s="641"/>
      <c r="Y40" s="641"/>
      <c r="Z40" s="641"/>
      <c r="AA40" s="641"/>
      <c r="AB40" s="641"/>
      <c r="AC40" s="641"/>
      <c r="AD40" s="12"/>
    </row>
    <row r="41" spans="1:30" ht="23.25" customHeight="1" x14ac:dyDescent="0.35">
      <c r="A41" s="7"/>
      <c r="B41" s="585" t="s">
        <v>386</v>
      </c>
      <c r="C41" s="586"/>
      <c r="D41" s="195" t="str">
        <f>'Matriz de Indicadores'!$CN$17</f>
        <v/>
      </c>
      <c r="E41" s="195" t="str">
        <f>'Matriz de Indicadores'!$CN$18</f>
        <v/>
      </c>
      <c r="F41" s="195" t="str">
        <f>'Matriz de Indicadores'!$CN$19</f>
        <v/>
      </c>
      <c r="G41" s="195" t="str">
        <f>'Matriz de Indicadores'!$CN$20</f>
        <v/>
      </c>
      <c r="H41" s="196" t="str">
        <f t="shared" si="6"/>
        <v/>
      </c>
      <c r="I41" s="196" t="str">
        <f t="shared" si="7"/>
        <v/>
      </c>
      <c r="J41" s="196" t="str">
        <f t="shared" si="8"/>
        <v/>
      </c>
      <c r="K41" s="196" t="str">
        <f t="shared" si="9"/>
        <v/>
      </c>
      <c r="L41" s="197">
        <v>0.95</v>
      </c>
      <c r="M41" s="544" t="str">
        <f t="shared" si="5"/>
        <v/>
      </c>
      <c r="N41" s="587"/>
      <c r="O41" s="636"/>
      <c r="P41" s="637"/>
      <c r="Q41" s="637"/>
      <c r="R41" s="637"/>
      <c r="S41" s="637"/>
      <c r="T41" s="637"/>
      <c r="U41" s="638"/>
      <c r="V41" s="641"/>
      <c r="W41" s="641"/>
      <c r="X41" s="641"/>
      <c r="Y41" s="641"/>
      <c r="Z41" s="641"/>
      <c r="AA41" s="641"/>
      <c r="AB41" s="641"/>
      <c r="AC41" s="641"/>
      <c r="AD41" s="12"/>
    </row>
    <row r="42" spans="1:30" ht="23.25" customHeight="1" x14ac:dyDescent="0.35">
      <c r="A42" s="7"/>
      <c r="B42" s="585" t="s">
        <v>387</v>
      </c>
      <c r="C42" s="586"/>
      <c r="D42" s="195" t="str">
        <f>'Matriz de Indicadores'!$CR$17</f>
        <v/>
      </c>
      <c r="E42" s="195" t="str">
        <f>'Matriz de Indicadores'!$CR$18</f>
        <v/>
      </c>
      <c r="F42" s="195" t="str">
        <f>'Matriz de Indicadores'!$CR$19</f>
        <v/>
      </c>
      <c r="G42" s="195" t="str">
        <f>'Matriz de Indicadores'!$CR$20</f>
        <v/>
      </c>
      <c r="H42" s="196" t="str">
        <f t="shared" si="6"/>
        <v/>
      </c>
      <c r="I42" s="196" t="str">
        <f t="shared" si="7"/>
        <v/>
      </c>
      <c r="J42" s="196" t="str">
        <f t="shared" si="8"/>
        <v/>
      </c>
      <c r="K42" s="196" t="str">
        <f t="shared" si="9"/>
        <v/>
      </c>
      <c r="L42" s="197">
        <v>0.95</v>
      </c>
      <c r="M42" s="544" t="str">
        <f t="shared" si="5"/>
        <v/>
      </c>
      <c r="N42" s="587"/>
      <c r="O42" s="636"/>
      <c r="P42" s="637"/>
      <c r="Q42" s="637"/>
      <c r="R42" s="637"/>
      <c r="S42" s="637"/>
      <c r="T42" s="637"/>
      <c r="U42" s="638"/>
      <c r="V42" s="641"/>
      <c r="W42" s="641"/>
      <c r="X42" s="641"/>
      <c r="Y42" s="641"/>
      <c r="Z42" s="641"/>
      <c r="AA42" s="641"/>
      <c r="AB42" s="641"/>
      <c r="AC42" s="641"/>
      <c r="AD42" s="12"/>
    </row>
    <row r="43" spans="1:30" ht="23.25" customHeight="1" x14ac:dyDescent="0.35">
      <c r="A43" s="7"/>
      <c r="B43" s="585" t="s">
        <v>388</v>
      </c>
      <c r="C43" s="586"/>
      <c r="D43" s="195">
        <f>'Matriz de Indicadores'!$CV$17</f>
        <v>0</v>
      </c>
      <c r="E43" s="195">
        <f>'Matriz de Indicadores'!$CV$18</f>
        <v>0</v>
      </c>
      <c r="F43" s="195">
        <f>'Matriz de Indicadores'!$CV$19</f>
        <v>0</v>
      </c>
      <c r="G43" s="195">
        <f>'Matriz de Indicadores'!$CV$20</f>
        <v>0</v>
      </c>
      <c r="H43" s="196">
        <f t="shared" si="6"/>
        <v>0</v>
      </c>
      <c r="I43" s="196">
        <f t="shared" si="7"/>
        <v>0</v>
      </c>
      <c r="J43" s="196">
        <f t="shared" si="8"/>
        <v>0</v>
      </c>
      <c r="K43" s="196">
        <f t="shared" si="9"/>
        <v>0</v>
      </c>
      <c r="L43" s="197">
        <v>0.95</v>
      </c>
      <c r="M43" s="544">
        <f t="shared" si="5"/>
        <v>0</v>
      </c>
      <c r="N43" s="587"/>
      <c r="O43" s="636"/>
      <c r="P43" s="637"/>
      <c r="Q43" s="637"/>
      <c r="R43" s="637"/>
      <c r="S43" s="637"/>
      <c r="T43" s="637"/>
      <c r="U43" s="638"/>
      <c r="V43" s="641"/>
      <c r="W43" s="641"/>
      <c r="X43" s="641"/>
      <c r="Y43" s="641"/>
      <c r="Z43" s="641"/>
      <c r="AA43" s="641"/>
      <c r="AB43" s="641"/>
      <c r="AC43" s="641"/>
      <c r="AD43" s="12"/>
    </row>
    <row r="44" spans="1:30" ht="23.25" customHeight="1" x14ac:dyDescent="0.35">
      <c r="A44" s="7"/>
      <c r="B44" s="585" t="s">
        <v>389</v>
      </c>
      <c r="C44" s="586"/>
      <c r="D44" s="195">
        <f>'Matriz de Indicadores'!$CZ$17</f>
        <v>0</v>
      </c>
      <c r="E44" s="195">
        <f>'Matriz de Indicadores'!$CZ$18</f>
        <v>0</v>
      </c>
      <c r="F44" s="195">
        <f>'Matriz de Indicadores'!$CZ$19</f>
        <v>0</v>
      </c>
      <c r="G44" s="195">
        <f>'Matriz de Indicadores'!$CZ$20</f>
        <v>0</v>
      </c>
      <c r="H44" s="196">
        <f t="shared" si="6"/>
        <v>0</v>
      </c>
      <c r="I44" s="196">
        <f t="shared" si="7"/>
        <v>0</v>
      </c>
      <c r="J44" s="196">
        <f t="shared" si="8"/>
        <v>0</v>
      </c>
      <c r="K44" s="196">
        <f t="shared" si="9"/>
        <v>0</v>
      </c>
      <c r="L44" s="197">
        <v>0.95</v>
      </c>
      <c r="M44" s="544">
        <f t="shared" si="5"/>
        <v>0</v>
      </c>
      <c r="N44" s="587"/>
      <c r="O44" s="636"/>
      <c r="P44" s="637"/>
      <c r="Q44" s="637"/>
      <c r="R44" s="637"/>
      <c r="S44" s="637"/>
      <c r="T44" s="637"/>
      <c r="U44" s="638"/>
      <c r="V44" s="641"/>
      <c r="W44" s="641"/>
      <c r="X44" s="641"/>
      <c r="Y44" s="641"/>
      <c r="Z44" s="641"/>
      <c r="AA44" s="641"/>
      <c r="AB44" s="641"/>
      <c r="AC44" s="641"/>
      <c r="AD44" s="12"/>
    </row>
    <row r="45" spans="1:30" ht="23.25" customHeight="1" x14ac:dyDescent="0.35">
      <c r="A45" s="7"/>
      <c r="B45" s="514" t="s">
        <v>393</v>
      </c>
      <c r="C45" s="515"/>
      <c r="D45" s="515"/>
      <c r="E45" s="515"/>
      <c r="F45" s="515"/>
      <c r="G45" s="515"/>
      <c r="H45" s="515"/>
      <c r="I45" s="515"/>
      <c r="J45" s="515"/>
      <c r="K45" s="515"/>
      <c r="L45" s="515"/>
      <c r="M45" s="515"/>
      <c r="N45" s="515"/>
      <c r="O45" s="515"/>
      <c r="P45" s="515"/>
      <c r="Q45" s="515"/>
      <c r="R45" s="515"/>
      <c r="S45" s="515"/>
      <c r="T45" s="515"/>
      <c r="U45" s="515"/>
      <c r="V45" s="515"/>
      <c r="W45" s="515"/>
      <c r="X45" s="515"/>
      <c r="Y45" s="515"/>
      <c r="Z45" s="515"/>
      <c r="AA45" s="515"/>
      <c r="AB45" s="515"/>
      <c r="AC45" s="515"/>
      <c r="AD45" s="12"/>
    </row>
    <row r="46" spans="1:30" ht="24.75" customHeight="1" x14ac:dyDescent="0.35">
      <c r="A46" s="7"/>
      <c r="B46" s="601"/>
      <c r="C46" s="601"/>
      <c r="D46" s="601"/>
      <c r="E46" s="601"/>
      <c r="F46" s="601"/>
      <c r="G46" s="601"/>
      <c r="H46" s="601"/>
      <c r="I46" s="601"/>
      <c r="J46" s="601"/>
      <c r="K46" s="601"/>
      <c r="L46" s="601"/>
      <c r="M46" s="601"/>
      <c r="N46" s="601"/>
      <c r="O46" s="601"/>
      <c r="P46" s="601"/>
      <c r="Q46" s="601"/>
      <c r="R46" s="601"/>
      <c r="S46" s="604"/>
      <c r="T46" s="600"/>
      <c r="U46" s="601"/>
      <c r="V46" s="601"/>
      <c r="W46" s="601"/>
      <c r="X46" s="601"/>
      <c r="Y46" s="601"/>
      <c r="Z46" s="601"/>
      <c r="AA46" s="601"/>
      <c r="AB46" s="601"/>
      <c r="AC46" s="601"/>
      <c r="AD46" s="12"/>
    </row>
    <row r="47" spans="1:30" ht="24.75" customHeight="1" x14ac:dyDescent="0.35">
      <c r="A47" s="7"/>
      <c r="B47" s="603"/>
      <c r="C47" s="603"/>
      <c r="D47" s="603"/>
      <c r="E47" s="603"/>
      <c r="F47" s="603"/>
      <c r="G47" s="603"/>
      <c r="H47" s="603"/>
      <c r="I47" s="603"/>
      <c r="J47" s="603"/>
      <c r="K47" s="603"/>
      <c r="L47" s="603"/>
      <c r="M47" s="603"/>
      <c r="N47" s="603"/>
      <c r="O47" s="603"/>
      <c r="P47" s="603"/>
      <c r="Q47" s="603"/>
      <c r="R47" s="603"/>
      <c r="S47" s="605"/>
      <c r="T47" s="602"/>
      <c r="U47" s="603"/>
      <c r="V47" s="603"/>
      <c r="W47" s="603"/>
      <c r="X47" s="603"/>
      <c r="Y47" s="603"/>
      <c r="Z47" s="603"/>
      <c r="AA47" s="603"/>
      <c r="AB47" s="603"/>
      <c r="AC47" s="603"/>
      <c r="AD47" s="12"/>
    </row>
    <row r="48" spans="1:30" ht="24.75" customHeight="1" x14ac:dyDescent="0.35">
      <c r="A48" s="7"/>
      <c r="B48" s="603"/>
      <c r="C48" s="603"/>
      <c r="D48" s="603"/>
      <c r="E48" s="603"/>
      <c r="F48" s="603"/>
      <c r="G48" s="603"/>
      <c r="H48" s="603"/>
      <c r="I48" s="603"/>
      <c r="J48" s="603"/>
      <c r="K48" s="603"/>
      <c r="L48" s="603"/>
      <c r="M48" s="603"/>
      <c r="N48" s="603"/>
      <c r="O48" s="603"/>
      <c r="P48" s="603"/>
      <c r="Q48" s="603"/>
      <c r="R48" s="603"/>
      <c r="S48" s="605"/>
      <c r="T48" s="602"/>
      <c r="U48" s="603"/>
      <c r="V48" s="603"/>
      <c r="W48" s="603"/>
      <c r="X48" s="603"/>
      <c r="Y48" s="603"/>
      <c r="Z48" s="603"/>
      <c r="AA48" s="603"/>
      <c r="AB48" s="603"/>
      <c r="AC48" s="603"/>
      <c r="AD48" s="12"/>
    </row>
    <row r="49" spans="1:30" ht="24.75" customHeight="1" x14ac:dyDescent="0.35">
      <c r="A49" s="7"/>
      <c r="B49" s="603"/>
      <c r="C49" s="603"/>
      <c r="D49" s="603"/>
      <c r="E49" s="603"/>
      <c r="F49" s="603"/>
      <c r="G49" s="603"/>
      <c r="H49" s="603"/>
      <c r="I49" s="603"/>
      <c r="J49" s="603"/>
      <c r="K49" s="603"/>
      <c r="L49" s="603"/>
      <c r="M49" s="603"/>
      <c r="N49" s="603"/>
      <c r="O49" s="603"/>
      <c r="P49" s="603"/>
      <c r="Q49" s="603"/>
      <c r="R49" s="603"/>
      <c r="S49" s="605"/>
      <c r="T49" s="602"/>
      <c r="U49" s="603"/>
      <c r="V49" s="603"/>
      <c r="W49" s="603"/>
      <c r="X49" s="603"/>
      <c r="Y49" s="603"/>
      <c r="Z49" s="603"/>
      <c r="AA49" s="603"/>
      <c r="AB49" s="603"/>
      <c r="AC49" s="603"/>
      <c r="AD49" s="12"/>
    </row>
    <row r="50" spans="1:30" ht="24.75" customHeight="1" x14ac:dyDescent="0.35">
      <c r="A50" s="7"/>
      <c r="B50" s="603"/>
      <c r="C50" s="603"/>
      <c r="D50" s="603"/>
      <c r="E50" s="603"/>
      <c r="F50" s="603"/>
      <c r="G50" s="603"/>
      <c r="H50" s="603"/>
      <c r="I50" s="603"/>
      <c r="J50" s="603"/>
      <c r="K50" s="603"/>
      <c r="L50" s="603"/>
      <c r="M50" s="603"/>
      <c r="N50" s="603"/>
      <c r="O50" s="603"/>
      <c r="P50" s="603"/>
      <c r="Q50" s="603"/>
      <c r="R50" s="603"/>
      <c r="S50" s="605"/>
      <c r="T50" s="602"/>
      <c r="U50" s="603"/>
      <c r="V50" s="603"/>
      <c r="W50" s="603"/>
      <c r="X50" s="603"/>
      <c r="Y50" s="603"/>
      <c r="Z50" s="603"/>
      <c r="AA50" s="603"/>
      <c r="AB50" s="603"/>
      <c r="AC50" s="603"/>
      <c r="AD50" s="12"/>
    </row>
    <row r="51" spans="1:30" ht="24.75" customHeight="1" x14ac:dyDescent="0.35">
      <c r="A51" s="7"/>
      <c r="B51" s="603"/>
      <c r="C51" s="603"/>
      <c r="D51" s="603"/>
      <c r="E51" s="603"/>
      <c r="F51" s="603"/>
      <c r="G51" s="603"/>
      <c r="H51" s="603"/>
      <c r="I51" s="603"/>
      <c r="J51" s="603"/>
      <c r="K51" s="603"/>
      <c r="L51" s="603"/>
      <c r="M51" s="603"/>
      <c r="N51" s="603"/>
      <c r="O51" s="603"/>
      <c r="P51" s="603"/>
      <c r="Q51" s="603"/>
      <c r="R51" s="603"/>
      <c r="S51" s="605"/>
      <c r="T51" s="602"/>
      <c r="U51" s="603"/>
      <c r="V51" s="603"/>
      <c r="W51" s="603"/>
      <c r="X51" s="603"/>
      <c r="Y51" s="603"/>
      <c r="Z51" s="603"/>
      <c r="AA51" s="603"/>
      <c r="AB51" s="603"/>
      <c r="AC51" s="603"/>
      <c r="AD51" s="12"/>
    </row>
    <row r="52" spans="1:30" ht="24.75" customHeight="1" x14ac:dyDescent="0.35">
      <c r="A52" s="7"/>
      <c r="B52" s="603"/>
      <c r="C52" s="603"/>
      <c r="D52" s="603"/>
      <c r="E52" s="603"/>
      <c r="F52" s="603"/>
      <c r="G52" s="603"/>
      <c r="H52" s="603"/>
      <c r="I52" s="603"/>
      <c r="J52" s="603"/>
      <c r="K52" s="603"/>
      <c r="L52" s="603"/>
      <c r="M52" s="603"/>
      <c r="N52" s="603"/>
      <c r="O52" s="603"/>
      <c r="P52" s="603"/>
      <c r="Q52" s="603"/>
      <c r="R52" s="603"/>
      <c r="S52" s="605"/>
      <c r="T52" s="606"/>
      <c r="U52" s="607"/>
      <c r="V52" s="607"/>
      <c r="W52" s="607"/>
      <c r="X52" s="607"/>
      <c r="Y52" s="607"/>
      <c r="Z52" s="607"/>
      <c r="AA52" s="607"/>
      <c r="AB52" s="607"/>
      <c r="AC52" s="607"/>
      <c r="AD52" s="12"/>
    </row>
    <row r="53" spans="1:30" ht="24.75" customHeight="1" x14ac:dyDescent="0.35">
      <c r="A53" s="7"/>
      <c r="B53" s="603"/>
      <c r="C53" s="603"/>
      <c r="D53" s="603"/>
      <c r="E53" s="603"/>
      <c r="F53" s="603"/>
      <c r="G53" s="603"/>
      <c r="H53" s="603"/>
      <c r="I53" s="603"/>
      <c r="J53" s="603"/>
      <c r="K53" s="603"/>
      <c r="L53" s="603"/>
      <c r="M53" s="603"/>
      <c r="N53" s="603"/>
      <c r="O53" s="603"/>
      <c r="P53" s="603"/>
      <c r="Q53" s="603"/>
      <c r="R53" s="603"/>
      <c r="S53" s="605"/>
      <c r="T53" s="600"/>
      <c r="U53" s="601"/>
      <c r="V53" s="601"/>
      <c r="W53" s="601"/>
      <c r="X53" s="601"/>
      <c r="Y53" s="601"/>
      <c r="Z53" s="601"/>
      <c r="AA53" s="601"/>
      <c r="AB53" s="601"/>
      <c r="AC53" s="601"/>
      <c r="AD53" s="12"/>
    </row>
    <row r="54" spans="1:30" ht="24.75" customHeight="1" x14ac:dyDescent="0.35">
      <c r="A54" s="7"/>
      <c r="B54" s="603"/>
      <c r="C54" s="603"/>
      <c r="D54" s="603"/>
      <c r="E54" s="603"/>
      <c r="F54" s="603"/>
      <c r="G54" s="603"/>
      <c r="H54" s="603"/>
      <c r="I54" s="603"/>
      <c r="J54" s="603"/>
      <c r="K54" s="603"/>
      <c r="L54" s="603"/>
      <c r="M54" s="603"/>
      <c r="N54" s="603"/>
      <c r="O54" s="603"/>
      <c r="P54" s="603"/>
      <c r="Q54" s="603"/>
      <c r="R54" s="603"/>
      <c r="S54" s="605"/>
      <c r="T54" s="602"/>
      <c r="U54" s="603"/>
      <c r="V54" s="603"/>
      <c r="W54" s="603"/>
      <c r="X54" s="603"/>
      <c r="Y54" s="603"/>
      <c r="Z54" s="603"/>
      <c r="AA54" s="603"/>
      <c r="AB54" s="603"/>
      <c r="AC54" s="603"/>
      <c r="AD54" s="12"/>
    </row>
    <row r="55" spans="1:30" ht="24.75" customHeight="1" x14ac:dyDescent="0.35">
      <c r="A55" s="7"/>
      <c r="B55" s="603"/>
      <c r="C55" s="603"/>
      <c r="D55" s="603"/>
      <c r="E55" s="603"/>
      <c r="F55" s="603"/>
      <c r="G55" s="603"/>
      <c r="H55" s="603"/>
      <c r="I55" s="603"/>
      <c r="J55" s="603"/>
      <c r="K55" s="603"/>
      <c r="L55" s="603"/>
      <c r="M55" s="603"/>
      <c r="N55" s="603"/>
      <c r="O55" s="603"/>
      <c r="P55" s="603"/>
      <c r="Q55" s="603"/>
      <c r="R55" s="603"/>
      <c r="S55" s="605"/>
      <c r="T55" s="602"/>
      <c r="U55" s="603"/>
      <c r="V55" s="603"/>
      <c r="W55" s="603"/>
      <c r="X55" s="603"/>
      <c r="Y55" s="603"/>
      <c r="Z55" s="603"/>
      <c r="AA55" s="603"/>
      <c r="AB55" s="603"/>
      <c r="AC55" s="603"/>
      <c r="AD55" s="12"/>
    </row>
    <row r="56" spans="1:30" ht="24.75" customHeight="1" x14ac:dyDescent="0.35">
      <c r="A56" s="7"/>
      <c r="B56" s="603"/>
      <c r="C56" s="603"/>
      <c r="D56" s="603"/>
      <c r="E56" s="603"/>
      <c r="F56" s="603"/>
      <c r="G56" s="603"/>
      <c r="H56" s="603"/>
      <c r="I56" s="603"/>
      <c r="J56" s="603"/>
      <c r="K56" s="603"/>
      <c r="L56" s="603"/>
      <c r="M56" s="603"/>
      <c r="N56" s="603"/>
      <c r="O56" s="603"/>
      <c r="P56" s="603"/>
      <c r="Q56" s="603"/>
      <c r="R56" s="603"/>
      <c r="S56" s="605"/>
      <c r="T56" s="602"/>
      <c r="U56" s="603"/>
      <c r="V56" s="603"/>
      <c r="W56" s="603"/>
      <c r="X56" s="603"/>
      <c r="Y56" s="603"/>
      <c r="Z56" s="603"/>
      <c r="AA56" s="603"/>
      <c r="AB56" s="603"/>
      <c r="AC56" s="603"/>
      <c r="AD56" s="12"/>
    </row>
    <row r="57" spans="1:30" ht="24.75" customHeight="1" x14ac:dyDescent="0.35">
      <c r="A57" s="7"/>
      <c r="B57" s="603"/>
      <c r="C57" s="603"/>
      <c r="D57" s="603"/>
      <c r="E57" s="603"/>
      <c r="F57" s="603"/>
      <c r="G57" s="603"/>
      <c r="H57" s="603"/>
      <c r="I57" s="603"/>
      <c r="J57" s="603"/>
      <c r="K57" s="603"/>
      <c r="L57" s="603"/>
      <c r="M57" s="603"/>
      <c r="N57" s="603"/>
      <c r="O57" s="603"/>
      <c r="P57" s="603"/>
      <c r="Q57" s="603"/>
      <c r="R57" s="603"/>
      <c r="S57" s="605"/>
      <c r="T57" s="602"/>
      <c r="U57" s="603"/>
      <c r="V57" s="603"/>
      <c r="W57" s="603"/>
      <c r="X57" s="603"/>
      <c r="Y57" s="603"/>
      <c r="Z57" s="603"/>
      <c r="AA57" s="603"/>
      <c r="AB57" s="603"/>
      <c r="AC57" s="603"/>
      <c r="AD57" s="12"/>
    </row>
    <row r="58" spans="1:30" ht="24.75" customHeight="1" x14ac:dyDescent="0.35">
      <c r="A58" s="7"/>
      <c r="B58" s="603"/>
      <c r="C58" s="603"/>
      <c r="D58" s="603"/>
      <c r="E58" s="603"/>
      <c r="F58" s="603"/>
      <c r="G58" s="603"/>
      <c r="H58" s="603"/>
      <c r="I58" s="603"/>
      <c r="J58" s="603"/>
      <c r="K58" s="603"/>
      <c r="L58" s="603"/>
      <c r="M58" s="603"/>
      <c r="N58" s="603"/>
      <c r="O58" s="603"/>
      <c r="P58" s="603"/>
      <c r="Q58" s="603"/>
      <c r="R58" s="603"/>
      <c r="S58" s="605"/>
      <c r="T58" s="602"/>
      <c r="U58" s="603"/>
      <c r="V58" s="603"/>
      <c r="W58" s="603"/>
      <c r="X58" s="603"/>
      <c r="Y58" s="603"/>
      <c r="Z58" s="603"/>
      <c r="AA58" s="603"/>
      <c r="AB58" s="603"/>
      <c r="AC58" s="603"/>
      <c r="AD58" s="12"/>
    </row>
    <row r="59" spans="1:30" ht="24.75" customHeight="1" x14ac:dyDescent="0.35">
      <c r="A59" s="7"/>
      <c r="B59" s="603"/>
      <c r="C59" s="603"/>
      <c r="D59" s="603"/>
      <c r="E59" s="603"/>
      <c r="F59" s="603"/>
      <c r="G59" s="603"/>
      <c r="H59" s="603"/>
      <c r="I59" s="603"/>
      <c r="J59" s="603"/>
      <c r="K59" s="603"/>
      <c r="L59" s="603"/>
      <c r="M59" s="603"/>
      <c r="N59" s="603"/>
      <c r="O59" s="603"/>
      <c r="P59" s="603"/>
      <c r="Q59" s="603"/>
      <c r="R59" s="603"/>
      <c r="S59" s="605"/>
      <c r="T59" s="602"/>
      <c r="U59" s="603"/>
      <c r="V59" s="603"/>
      <c r="W59" s="603"/>
      <c r="X59" s="603"/>
      <c r="Y59" s="603"/>
      <c r="Z59" s="603"/>
      <c r="AA59" s="603"/>
      <c r="AB59" s="603"/>
      <c r="AC59" s="603"/>
      <c r="AD59" s="12"/>
    </row>
    <row r="60" spans="1:30" ht="24.75" customHeight="1" x14ac:dyDescent="0.35">
      <c r="A60" s="7"/>
      <c r="B60" s="603"/>
      <c r="C60" s="603"/>
      <c r="D60" s="603"/>
      <c r="E60" s="603"/>
      <c r="F60" s="603"/>
      <c r="G60" s="603"/>
      <c r="H60" s="603"/>
      <c r="I60" s="603"/>
      <c r="J60" s="603"/>
      <c r="K60" s="603"/>
      <c r="L60" s="603"/>
      <c r="M60" s="603"/>
      <c r="N60" s="603"/>
      <c r="O60" s="603"/>
      <c r="P60" s="603"/>
      <c r="Q60" s="603"/>
      <c r="R60" s="603"/>
      <c r="S60" s="605"/>
      <c r="T60" s="602"/>
      <c r="U60" s="603"/>
      <c r="V60" s="603"/>
      <c r="W60" s="603"/>
      <c r="X60" s="603"/>
      <c r="Y60" s="603"/>
      <c r="Z60" s="603"/>
      <c r="AA60" s="603"/>
      <c r="AB60" s="603"/>
      <c r="AC60" s="603"/>
      <c r="AD60" s="12"/>
    </row>
    <row r="61" spans="1:30" ht="24.75" customHeight="1" x14ac:dyDescent="0.35">
      <c r="A61" s="7"/>
      <c r="B61" s="603"/>
      <c r="C61" s="603"/>
      <c r="D61" s="603"/>
      <c r="E61" s="603"/>
      <c r="F61" s="603"/>
      <c r="G61" s="603"/>
      <c r="H61" s="603"/>
      <c r="I61" s="603"/>
      <c r="J61" s="603"/>
      <c r="K61" s="603"/>
      <c r="L61" s="603"/>
      <c r="M61" s="603"/>
      <c r="N61" s="603"/>
      <c r="O61" s="603"/>
      <c r="P61" s="603"/>
      <c r="Q61" s="603"/>
      <c r="R61" s="603"/>
      <c r="S61" s="605"/>
      <c r="T61" s="602"/>
      <c r="U61" s="603"/>
      <c r="V61" s="603"/>
      <c r="W61" s="603"/>
      <c r="X61" s="603"/>
      <c r="Y61" s="603"/>
      <c r="Z61" s="603"/>
      <c r="AA61" s="603"/>
      <c r="AB61" s="603"/>
      <c r="AC61" s="603"/>
      <c r="AD61" s="12"/>
    </row>
    <row r="62" spans="1:30" ht="15" customHeight="1" x14ac:dyDescent="0.35">
      <c r="B62" s="422"/>
      <c r="C62" s="422"/>
      <c r="D62" s="422"/>
      <c r="E62" s="422"/>
      <c r="F62" s="422"/>
      <c r="G62" s="422"/>
      <c r="H62" s="422"/>
      <c r="I62" s="422"/>
      <c r="J62" s="422"/>
      <c r="K62" s="422"/>
      <c r="L62" s="640"/>
      <c r="M62" s="640"/>
      <c r="N62" s="422"/>
      <c r="O62" s="422"/>
      <c r="P62" s="422"/>
      <c r="Q62" s="422"/>
      <c r="R62" s="422"/>
      <c r="S62" s="422"/>
      <c r="T62" s="422"/>
      <c r="U62" s="422"/>
      <c r="V62" s="422"/>
      <c r="W62" s="422"/>
      <c r="X62" s="422"/>
      <c r="Y62" s="422"/>
      <c r="Z62" s="422"/>
      <c r="AA62" s="422"/>
      <c r="AB62" s="422"/>
      <c r="AC62" s="422"/>
    </row>
    <row r="63" spans="1:30" ht="15" customHeight="1" x14ac:dyDescent="0.35">
      <c r="B63" s="422"/>
      <c r="C63" s="422"/>
      <c r="D63" s="422"/>
      <c r="E63" s="422"/>
      <c r="F63" s="422"/>
      <c r="G63" s="422"/>
      <c r="H63" s="422"/>
      <c r="I63" s="422"/>
      <c r="J63" s="422"/>
      <c r="K63" s="422"/>
      <c r="L63" s="640"/>
      <c r="M63" s="640"/>
      <c r="N63" s="422"/>
      <c r="O63" s="422"/>
      <c r="P63" s="422"/>
      <c r="Q63" s="422"/>
      <c r="R63" s="422"/>
      <c r="S63" s="422"/>
      <c r="T63" s="422"/>
      <c r="U63" s="422"/>
      <c r="V63" s="422"/>
      <c r="W63" s="422"/>
      <c r="X63" s="422"/>
      <c r="Y63" s="422"/>
      <c r="Z63" s="422"/>
      <c r="AA63" s="422"/>
      <c r="AB63" s="422"/>
      <c r="AC63" s="422"/>
    </row>
    <row r="64" spans="1:30" ht="15" customHeight="1" x14ac:dyDescent="0.35">
      <c r="A64" s="12"/>
      <c r="B64" s="12"/>
      <c r="C64" s="12"/>
      <c r="D64" s="12"/>
      <c r="E64" s="12"/>
      <c r="F64" s="12"/>
      <c r="G64" s="12"/>
      <c r="H64" s="12"/>
      <c r="I64" s="12"/>
      <c r="J64" s="12"/>
      <c r="K64" s="12"/>
      <c r="L64" s="70"/>
      <c r="M64" s="70"/>
      <c r="N64" s="12"/>
      <c r="O64" s="12"/>
      <c r="P64" s="12"/>
      <c r="Q64" s="12"/>
      <c r="R64" s="12"/>
      <c r="S64" s="12"/>
      <c r="T64" s="12"/>
      <c r="U64" s="12"/>
      <c r="V64" s="12"/>
      <c r="W64" s="12"/>
      <c r="X64" s="12"/>
      <c r="Y64" s="12"/>
      <c r="Z64" s="12"/>
      <c r="AA64" s="12"/>
      <c r="AB64" s="12"/>
      <c r="AC64" s="12"/>
      <c r="AD64" s="12"/>
    </row>
    <row r="65" ht="15" customHeight="1" x14ac:dyDescent="0.35"/>
  </sheetData>
  <sheetProtection selectLockedCells="1"/>
  <mergeCells count="129">
    <mergeCell ref="O31:U31"/>
    <mergeCell ref="O32:U32"/>
    <mergeCell ref="O33:U33"/>
    <mergeCell ref="O34:U34"/>
    <mergeCell ref="O35:U35"/>
    <mergeCell ref="B35:C35"/>
    <mergeCell ref="M35:N35"/>
    <mergeCell ref="V31:AC31"/>
    <mergeCell ref="V32:AC32"/>
    <mergeCell ref="V37:AC37"/>
    <mergeCell ref="O37:U37"/>
    <mergeCell ref="V38:AC38"/>
    <mergeCell ref="V39:AC39"/>
    <mergeCell ref="V40:AC40"/>
    <mergeCell ref="B37:C37"/>
    <mergeCell ref="M37:N37"/>
    <mergeCell ref="V33:AC33"/>
    <mergeCell ref="V34:AC34"/>
    <mergeCell ref="V35:AC35"/>
    <mergeCell ref="V41:AC41"/>
    <mergeCell ref="V42:AC42"/>
    <mergeCell ref="V43:AC43"/>
    <mergeCell ref="B38:C38"/>
    <mergeCell ref="M38:N38"/>
    <mergeCell ref="B39:C39"/>
    <mergeCell ref="M39:N39"/>
    <mergeCell ref="B40:C40"/>
    <mergeCell ref="M40:N40"/>
    <mergeCell ref="O38:U38"/>
    <mergeCell ref="O39:U39"/>
    <mergeCell ref="O40:U40"/>
    <mergeCell ref="B26:C26"/>
    <mergeCell ref="M32:N32"/>
    <mergeCell ref="B33:C33"/>
    <mergeCell ref="M33:N33"/>
    <mergeCell ref="B30:C30"/>
    <mergeCell ref="M30:N30"/>
    <mergeCell ref="B31:C31"/>
    <mergeCell ref="M31:N31"/>
    <mergeCell ref="M26:N26"/>
    <mergeCell ref="B29:C29"/>
    <mergeCell ref="M29:N29"/>
    <mergeCell ref="B32:C32"/>
    <mergeCell ref="B27:C27"/>
    <mergeCell ref="B28:C28"/>
    <mergeCell ref="M27:N27"/>
    <mergeCell ref="M28:N28"/>
    <mergeCell ref="O26:U26"/>
    <mergeCell ref="O29:U29"/>
    <mergeCell ref="V44:AC44"/>
    <mergeCell ref="O36:U36"/>
    <mergeCell ref="V36:AC36"/>
    <mergeCell ref="C22:G22"/>
    <mergeCell ref="H22:J22"/>
    <mergeCell ref="C24:G24"/>
    <mergeCell ref="H24:J24"/>
    <mergeCell ref="M24:U24"/>
    <mergeCell ref="V24:AB24"/>
    <mergeCell ref="M22:U22"/>
    <mergeCell ref="V22:AB22"/>
    <mergeCell ref="C23:G23"/>
    <mergeCell ref="H23:J23"/>
    <mergeCell ref="C25:G25"/>
    <mergeCell ref="H25:J25"/>
    <mergeCell ref="M25:U25"/>
    <mergeCell ref="V25:AB25"/>
    <mergeCell ref="B36:C36"/>
    <mergeCell ref="M36:N36"/>
    <mergeCell ref="V26:AC26"/>
    <mergeCell ref="V29:AC29"/>
    <mergeCell ref="V30:AC30"/>
    <mergeCell ref="C21:G21"/>
    <mergeCell ref="H21:J21"/>
    <mergeCell ref="M21:U21"/>
    <mergeCell ref="X16:Z16"/>
    <mergeCell ref="B17:C17"/>
    <mergeCell ref="D17:E17"/>
    <mergeCell ref="F17:AC17"/>
    <mergeCell ref="V21:AB21"/>
    <mergeCell ref="T53:AC63"/>
    <mergeCell ref="B46:S63"/>
    <mergeCell ref="B44:C44"/>
    <mergeCell ref="M44:N44"/>
    <mergeCell ref="B42:C42"/>
    <mergeCell ref="M42:N42"/>
    <mergeCell ref="B43:C43"/>
    <mergeCell ref="M43:N43"/>
    <mergeCell ref="B41:C41"/>
    <mergeCell ref="M41:N41"/>
    <mergeCell ref="T46:AC52"/>
    <mergeCell ref="B45:AC45"/>
    <mergeCell ref="O41:U41"/>
    <mergeCell ref="O42:U42"/>
    <mergeCell ref="O43:U43"/>
    <mergeCell ref="O44:U44"/>
    <mergeCell ref="B18:C18"/>
    <mergeCell ref="D18:E18"/>
    <mergeCell ref="F18:L18"/>
    <mergeCell ref="N18:AC18"/>
    <mergeCell ref="B16:C16"/>
    <mergeCell ref="E16:F16"/>
    <mergeCell ref="B19:AC19"/>
    <mergeCell ref="C20:D20"/>
    <mergeCell ref="F20:O20"/>
    <mergeCell ref="Q20:AC20"/>
    <mergeCell ref="D11:AA11"/>
    <mergeCell ref="D12:AA12"/>
    <mergeCell ref="AB11:AC11"/>
    <mergeCell ref="AB12:AC12"/>
    <mergeCell ref="B34:C34"/>
    <mergeCell ref="M34:N34"/>
    <mergeCell ref="V23:AB23"/>
    <mergeCell ref="B13:I13"/>
    <mergeCell ref="J13:AC13"/>
    <mergeCell ref="B14:I14"/>
    <mergeCell ref="J14:AC14"/>
    <mergeCell ref="B11:C11"/>
    <mergeCell ref="B12:C12"/>
    <mergeCell ref="B15:C15"/>
    <mergeCell ref="E15:F15"/>
    <mergeCell ref="G15:H15"/>
    <mergeCell ref="I15:J15"/>
    <mergeCell ref="K15:M15"/>
    <mergeCell ref="N15:AC15"/>
    <mergeCell ref="O30:U30"/>
    <mergeCell ref="I16:J16"/>
    <mergeCell ref="K16:M16"/>
    <mergeCell ref="R16:S16"/>
    <mergeCell ref="M23:U23"/>
  </mergeCells>
  <phoneticPr fontId="5" type="noConversion"/>
  <conditionalFormatting sqref="Q16 AC16">
    <cfRule type="iconSet" priority="9">
      <iconSet iconSet="3Flags" showValue="0">
        <cfvo type="percent" val="0"/>
        <cfvo type="num" val="0"/>
        <cfvo type="num" val="1"/>
      </iconSet>
    </cfRule>
  </conditionalFormatting>
  <conditionalFormatting sqref="W16">
    <cfRule type="iconSet" priority="8">
      <iconSet iconSet="3Flags" showValue="0">
        <cfvo type="percent" val="0"/>
        <cfvo type="num" val="0"/>
        <cfvo type="num" val="1"/>
      </iconSet>
    </cfRule>
  </conditionalFormatting>
  <conditionalFormatting sqref="H16">
    <cfRule type="cellIs" dxfId="135" priority="5" operator="equal">
      <formula>"▲"</formula>
    </cfRule>
    <cfRule type="cellIs" dxfId="134" priority="6" operator="equal">
      <formula>"▼"</formula>
    </cfRule>
    <cfRule type="cellIs" dxfId="133" priority="7" operator="equal">
      <formula>"■"</formula>
    </cfRule>
  </conditionalFormatting>
  <conditionalFormatting sqref="M27:N44">
    <cfRule type="cellIs" dxfId="132" priority="1" stopIfTrue="1" operator="equal">
      <formula>""</formula>
    </cfRule>
    <cfRule type="cellIs" dxfId="131" priority="2" stopIfTrue="1" operator="greaterThanOrEqual">
      <formula>$AB$16</formula>
    </cfRule>
    <cfRule type="cellIs" dxfId="130" priority="3" stopIfTrue="1" operator="between">
      <formula>$T$16</formula>
      <formula>$V$16</formula>
    </cfRule>
    <cfRule type="cellIs" dxfId="129" priority="4" stopIfTrue="1" operator="lessThan">
      <formula>$P$16</formula>
    </cfRule>
  </conditionalFormatting>
  <dataValidations count="13">
    <dataValidation type="list" allowBlank="1" showInputMessage="1" showErrorMessage="1" sqref="Z16">
      <formula1>"Usuarios,Procesos,Aprendizaje,Recursos"</formula1>
    </dataValidation>
    <dataValidation type="list" allowBlank="1" showInputMessage="1" showErrorMessage="1" sqref="I16">
      <formula1>"Mensual,Mensual acumulado,Bimestral,Trimestral,Semestral,Anual,Bienal,Trienal"</formula1>
    </dataValidation>
    <dataValidation type="list" allowBlank="1" showInputMessage="1" showErrorMessage="1" sqref="G16">
      <formula1>"Creciente,Constante,Decreciente"</formula1>
    </dataValidation>
    <dataValidation type="list" allowBlank="1" showInputMessage="1" showErrorMessage="1" sqref="R16 B18">
      <formula1>"Porcentaje,Moneda,Horas,Días,Número entero,Número decimal"</formula1>
    </dataValidation>
    <dataValidation type="list" allowBlank="1" showInputMessage="1" showErrorMessage="1" sqref="E16">
      <formula1>"Impacto,Resultado,Producto,Gestión"</formula1>
    </dataValidation>
    <dataValidation type="list" allowBlank="1" showInputMessage="1" showErrorMessage="1" sqref="AA16 O16">
      <formula1>"X ≥,X &gt;,X &lt;,≤ X"</formula1>
    </dataValidation>
    <dataValidation type="list" allowBlank="1" showInputMessage="1" showErrorMessage="1" sqref="U16">
      <formula1>"≤ X ≤,≤ X &lt;,&lt; X ≤,&lt; X &lt;"</formula1>
    </dataValidation>
    <dataValidation type="list" allowBlank="1" showInputMessage="1" showErrorMessage="1" sqref="K16:M16">
      <formula1>"Ciudadanos,Procesos,Aprendizaje,Recursos"</formula1>
    </dataValidation>
    <dataValidation type="list" allowBlank="1" showInputMessage="1" showErrorMessage="1" sqref="B22:B25">
      <formula1>INDIRECT($B$12)</formula1>
    </dataValidation>
    <dataValidation type="list" allowBlank="1" showInputMessage="1" showErrorMessage="1" sqref="L22:L25">
      <formula1>INDIRECT($B22)</formula1>
    </dataValidation>
    <dataValidation type="list" allowBlank="1" showInputMessage="1" showErrorMessage="1" sqref="B12:C12">
      <formula1>INDIRECT("Objetivos_Estratégicos[ID_OE]")</formula1>
    </dataValidation>
    <dataValidation allowBlank="1" showInputMessage="1" showErrorMessage="1" prompt="Ponderación del Objetivo Estratégico en función del impacto sobre el cumplimiento global del PEI" sqref="AB11:AC11"/>
    <dataValidation type="list" allowBlank="1" showInputMessage="1" showErrorMessage="1" sqref="H22:J25">
      <formula1>INDIRECT("Tabla_Dependencias[NOMBRE DE LA DEPENDENCIA]")</formula1>
    </dataValidation>
  </dataValidations>
  <pageMargins left="0.7" right="0.7" top="0.75" bottom="0.75" header="0.3" footer="0.3"/>
  <pageSetup orientation="portrait" horizontalDpi="4294967293" verticalDpi="4294967293" r:id="rId1"/>
  <ignoredErrors>
    <ignoredError sqref="D33:D44 I30:K44 L29:L44 N29 M30:N44 M29 I29:K29 E33:G44" unlockedFormula="1"/>
    <ignoredError sqref="B29:C44" twoDigitTextYea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DCD3ED"/>
  </sheetPr>
  <dimension ref="A1:AE66"/>
  <sheetViews>
    <sheetView showGridLines="0" topLeftCell="C43" zoomScale="55" zoomScaleNormal="55" workbookViewId="0">
      <selection activeCell="B48" sqref="B48:T65"/>
    </sheetView>
  </sheetViews>
  <sheetFormatPr baseColWidth="10" defaultColWidth="0" defaultRowHeight="15" customHeight="1" zeroHeight="1" x14ac:dyDescent="0.35"/>
  <cols>
    <col min="1" max="1" width="3.1796875" customWidth="1"/>
    <col min="2" max="2" width="9.81640625" customWidth="1"/>
    <col min="3" max="3" width="6.453125" customWidth="1"/>
    <col min="4" max="11" width="10.1796875" customWidth="1"/>
    <col min="12" max="12" width="11" customWidth="1"/>
    <col min="13" max="13" width="11" style="68" customWidth="1"/>
    <col min="14" max="14" width="10.1796875" style="68" customWidth="1"/>
    <col min="15" max="15" width="12.81640625" customWidth="1"/>
    <col min="16" max="16" width="8" customWidth="1"/>
    <col min="17" max="17" width="9.81640625" customWidth="1"/>
    <col min="18" max="18" width="7.81640625" customWidth="1"/>
    <col min="19" max="19" width="9.453125" customWidth="1"/>
    <col min="20" max="20" width="9.1796875" customWidth="1"/>
    <col min="21" max="21" width="7" customWidth="1"/>
    <col min="22" max="22" width="6" customWidth="1"/>
    <col min="23" max="23" width="5.81640625" customWidth="1"/>
    <col min="24" max="26" width="5.54296875" customWidth="1"/>
    <col min="27" max="29" width="6" customWidth="1"/>
    <col min="30" max="30" width="10.1796875" customWidth="1"/>
    <col min="31" max="31" width="3.54296875" customWidth="1"/>
    <col min="32" max="16384" width="14.453125" hidden="1"/>
  </cols>
  <sheetData>
    <row r="1" spans="1:31" ht="14.5" x14ac:dyDescent="0.35">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1" ht="14.5" x14ac:dyDescent="0.35">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1" ht="45" x14ac:dyDescent="0.35">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1" ht="16.5" customHeight="1" x14ac:dyDescent="0.35">
      <c r="A4" s="7"/>
      <c r="B4" s="13"/>
      <c r="C4" s="11"/>
      <c r="D4" s="11"/>
      <c r="E4" s="11"/>
      <c r="F4" s="11"/>
      <c r="G4" s="11"/>
      <c r="H4" s="11"/>
      <c r="I4" s="11"/>
      <c r="J4" s="11"/>
      <c r="K4" s="11"/>
      <c r="L4" s="11"/>
      <c r="M4" s="67"/>
      <c r="T4" s="11"/>
      <c r="U4" s="11"/>
      <c r="V4" s="11"/>
      <c r="W4" s="11"/>
      <c r="X4" s="12"/>
      <c r="Y4" s="12"/>
      <c r="Z4" s="12"/>
      <c r="AA4" s="12"/>
      <c r="AB4" s="12"/>
      <c r="AC4" s="12"/>
      <c r="AD4" s="12"/>
      <c r="AE4" s="12"/>
    </row>
    <row r="5" spans="1:31" ht="15" customHeight="1" x14ac:dyDescent="0.5">
      <c r="A5" s="7"/>
      <c r="B5" s="32"/>
      <c r="AE5" s="12"/>
    </row>
    <row r="6" spans="1:31" ht="15" customHeight="1" x14ac:dyDescent="0.5">
      <c r="A6" s="7"/>
      <c r="B6" s="32"/>
      <c r="AE6" s="12"/>
    </row>
    <row r="7" spans="1:31" ht="15" customHeight="1" x14ac:dyDescent="0.5">
      <c r="A7" s="7"/>
      <c r="B7" s="32"/>
      <c r="AE7" s="12"/>
    </row>
    <row r="8" spans="1:31" ht="15" customHeight="1" x14ac:dyDescent="0.5">
      <c r="A8" s="7"/>
      <c r="B8" s="32"/>
      <c r="AE8" s="12"/>
    </row>
    <row r="9" spans="1:31" ht="15" customHeight="1" x14ac:dyDescent="0.5">
      <c r="A9" s="7"/>
      <c r="B9" s="32"/>
      <c r="R9" s="83"/>
      <c r="AE9" s="12"/>
    </row>
    <row r="10" spans="1:31" ht="15" customHeight="1" x14ac:dyDescent="0.35">
      <c r="A10" s="7"/>
      <c r="B10" s="123"/>
      <c r="C10" s="123"/>
      <c r="D10" s="124"/>
      <c r="E10" s="124"/>
      <c r="F10" s="124"/>
      <c r="G10" s="124"/>
      <c r="H10" s="124"/>
      <c r="I10" s="124"/>
      <c r="J10" s="124"/>
      <c r="K10" s="124"/>
      <c r="L10" s="124"/>
      <c r="M10" s="125"/>
      <c r="T10" s="123"/>
      <c r="U10" s="124"/>
      <c r="V10" s="124"/>
      <c r="W10" s="124"/>
      <c r="X10" s="124"/>
      <c r="Y10" s="130"/>
      <c r="Z10" s="124"/>
      <c r="AA10" s="124"/>
      <c r="AB10" s="124"/>
      <c r="AC10" s="124"/>
      <c r="AD10" s="124"/>
      <c r="AE10" s="12"/>
    </row>
    <row r="11" spans="1:31"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6"/>
      <c r="AC11" s="518" t="s">
        <v>546</v>
      </c>
      <c r="AD11" s="519"/>
      <c r="AE11" s="12"/>
    </row>
    <row r="12" spans="1:31" ht="23.25" customHeight="1" x14ac:dyDescent="0.35">
      <c r="A12" s="7"/>
      <c r="B12" s="523" t="s">
        <v>430</v>
      </c>
      <c r="C12" s="523"/>
      <c r="D12" s="551" t="str">
        <f>IF(B12=0,"",VLOOKUP(B12,Objetivos_Estratégicos[],2,FALSE))</f>
        <v>Ampliar las opciones y oportunidades para la creación y sostenibilidad de iniciativas culturales y recreo- deportivas  generadas por las organizaciones comunitarias, los agentes y profesionales del sector.</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659"/>
      <c r="AC12" s="608">
        <v>0.105</v>
      </c>
      <c r="AD12" s="609"/>
      <c r="AE12" s="12"/>
    </row>
    <row r="13" spans="1:31" ht="23.25" customHeight="1" x14ac:dyDescent="0.35">
      <c r="A13" s="7"/>
      <c r="B13" s="514" t="s">
        <v>3</v>
      </c>
      <c r="C13" s="515"/>
      <c r="D13" s="515"/>
      <c r="E13" s="515"/>
      <c r="F13" s="515"/>
      <c r="G13" s="515"/>
      <c r="H13" s="515"/>
      <c r="I13" s="515"/>
      <c r="J13" s="516"/>
      <c r="K13" s="514" t="s">
        <v>5</v>
      </c>
      <c r="L13" s="515"/>
      <c r="M13" s="515"/>
      <c r="N13" s="515"/>
      <c r="O13" s="515"/>
      <c r="P13" s="515"/>
      <c r="Q13" s="515"/>
      <c r="R13" s="515"/>
      <c r="S13" s="515"/>
      <c r="T13" s="515"/>
      <c r="U13" s="515"/>
      <c r="V13" s="515"/>
      <c r="W13" s="515"/>
      <c r="X13" s="515"/>
      <c r="Y13" s="515"/>
      <c r="Z13" s="515"/>
      <c r="AA13" s="515"/>
      <c r="AB13" s="515"/>
      <c r="AC13" s="515"/>
      <c r="AD13" s="516"/>
      <c r="AE13" s="12"/>
    </row>
    <row r="14" spans="1:31" ht="36.75" customHeight="1" x14ac:dyDescent="0.35">
      <c r="A14" s="7"/>
      <c r="B14" s="610" t="s">
        <v>261</v>
      </c>
      <c r="C14" s="611"/>
      <c r="D14" s="611"/>
      <c r="E14" s="611"/>
      <c r="F14" s="611"/>
      <c r="G14" s="611"/>
      <c r="H14" s="611"/>
      <c r="I14" s="611"/>
      <c r="J14" s="612"/>
      <c r="K14" s="613" t="s">
        <v>272</v>
      </c>
      <c r="L14" s="614"/>
      <c r="M14" s="614"/>
      <c r="N14" s="614"/>
      <c r="O14" s="614"/>
      <c r="P14" s="614"/>
      <c r="Q14" s="614"/>
      <c r="R14" s="614"/>
      <c r="S14" s="614"/>
      <c r="T14" s="614"/>
      <c r="U14" s="614"/>
      <c r="V14" s="614"/>
      <c r="W14" s="614"/>
      <c r="X14" s="614"/>
      <c r="Y14" s="614"/>
      <c r="Z14" s="614"/>
      <c r="AA14" s="614"/>
      <c r="AB14" s="614"/>
      <c r="AC14" s="614"/>
      <c r="AD14" s="615"/>
      <c r="AE14" s="12"/>
    </row>
    <row r="15" spans="1:31"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4" t="s">
        <v>248</v>
      </c>
      <c r="P15" s="515"/>
      <c r="Q15" s="515"/>
      <c r="R15" s="515"/>
      <c r="S15" s="515"/>
      <c r="T15" s="515"/>
      <c r="U15" s="515"/>
      <c r="V15" s="515"/>
      <c r="W15" s="515"/>
      <c r="X15" s="515"/>
      <c r="Y15" s="515"/>
      <c r="Z15" s="515"/>
      <c r="AA15" s="515"/>
      <c r="AB15" s="515"/>
      <c r="AC15" s="515"/>
      <c r="AD15" s="516"/>
      <c r="AE15" s="78"/>
    </row>
    <row r="16" spans="1:31" ht="23.25" customHeight="1" x14ac:dyDescent="0.35">
      <c r="A16" s="7"/>
      <c r="B16" s="544">
        <f>IF($AC$16=0,"",$AC$16)</f>
        <v>0.95</v>
      </c>
      <c r="C16" s="545"/>
      <c r="D16" s="524">
        <v>0.92</v>
      </c>
      <c r="E16" s="616"/>
      <c r="F16" s="533" t="s">
        <v>360</v>
      </c>
      <c r="G16" s="526"/>
      <c r="H16" s="291" t="s">
        <v>270</v>
      </c>
      <c r="I16" s="189" t="str">
        <f>IF(H16="Creciente","▲",IF(H16="Decreciente","▼",IF(H16="Constante","■"," ")))</f>
        <v>▲</v>
      </c>
      <c r="J16" s="533" t="s">
        <v>397</v>
      </c>
      <c r="K16" s="526"/>
      <c r="L16" s="533" t="s">
        <v>336</v>
      </c>
      <c r="M16" s="534"/>
      <c r="N16" s="526"/>
      <c r="O16" s="74" t="s">
        <v>1</v>
      </c>
      <c r="P16" s="111" t="s">
        <v>391</v>
      </c>
      <c r="Q16" s="292">
        <v>0.84989999999999999</v>
      </c>
      <c r="R16" s="190">
        <v>-1</v>
      </c>
      <c r="S16" s="549" t="s">
        <v>2</v>
      </c>
      <c r="T16" s="550"/>
      <c r="U16" s="293">
        <v>0.85</v>
      </c>
      <c r="V16" s="129" t="s">
        <v>392</v>
      </c>
      <c r="W16" s="292">
        <v>0.94989999999999997</v>
      </c>
      <c r="X16" s="191">
        <v>0</v>
      </c>
      <c r="Y16" s="546" t="s">
        <v>249</v>
      </c>
      <c r="Z16" s="547"/>
      <c r="AA16" s="548"/>
      <c r="AB16" s="111" t="s">
        <v>390</v>
      </c>
      <c r="AC16" s="292">
        <v>0.95</v>
      </c>
      <c r="AD16" s="191">
        <v>1</v>
      </c>
      <c r="AE16" s="12"/>
    </row>
    <row r="17" spans="1:31" s="52" customFormat="1" ht="23.25" customHeight="1" x14ac:dyDescent="0.35">
      <c r="A17" s="75"/>
      <c r="B17" s="514" t="s">
        <v>256</v>
      </c>
      <c r="C17" s="516"/>
      <c r="D17" s="514" t="s">
        <v>309</v>
      </c>
      <c r="E17" s="515"/>
      <c r="F17" s="516"/>
      <c r="G17" s="514" t="s">
        <v>46</v>
      </c>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c r="AE17" s="78"/>
    </row>
    <row r="18" spans="1:31" ht="48.75" customHeight="1" x14ac:dyDescent="0.35">
      <c r="A18" s="7"/>
      <c r="B18" s="533" t="s">
        <v>242</v>
      </c>
      <c r="C18" s="526"/>
      <c r="D18" s="533" t="s">
        <v>257</v>
      </c>
      <c r="E18" s="534"/>
      <c r="F18" s="526"/>
      <c r="G18" s="639" t="s">
        <v>529</v>
      </c>
      <c r="H18" s="634"/>
      <c r="I18" s="634"/>
      <c r="J18" s="634"/>
      <c r="K18" s="634"/>
      <c r="L18" s="634"/>
      <c r="M18" s="634"/>
      <c r="N18" s="126" t="s">
        <v>361</v>
      </c>
      <c r="O18" s="634" t="s">
        <v>530</v>
      </c>
      <c r="P18" s="634"/>
      <c r="Q18" s="634"/>
      <c r="R18" s="634"/>
      <c r="S18" s="634"/>
      <c r="T18" s="634"/>
      <c r="U18" s="634"/>
      <c r="V18" s="634"/>
      <c r="W18" s="634"/>
      <c r="X18" s="634"/>
      <c r="Y18" s="634"/>
      <c r="Z18" s="634"/>
      <c r="AA18" s="634"/>
      <c r="AB18" s="634"/>
      <c r="AC18" s="634"/>
      <c r="AD18" s="635"/>
      <c r="AE18" s="12"/>
    </row>
    <row r="19" spans="1:31"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c r="AE19" s="78"/>
    </row>
    <row r="20" spans="1:31" ht="35.25" customHeight="1" x14ac:dyDescent="0.35">
      <c r="A20" s="7"/>
      <c r="B20" s="192" t="s">
        <v>6</v>
      </c>
      <c r="C20" s="551" t="s">
        <v>7</v>
      </c>
      <c r="D20" s="517"/>
      <c r="E20" s="517"/>
      <c r="F20" s="192" t="s">
        <v>497</v>
      </c>
      <c r="G20" s="567" t="s">
        <v>373</v>
      </c>
      <c r="H20" s="568"/>
      <c r="I20" s="568"/>
      <c r="J20" s="568"/>
      <c r="K20" s="568"/>
      <c r="L20" s="568"/>
      <c r="M20" s="568"/>
      <c r="N20" s="568"/>
      <c r="O20" s="568"/>
      <c r="P20" s="568"/>
      <c r="Q20" s="192" t="s">
        <v>523</v>
      </c>
      <c r="R20" s="567" t="s">
        <v>374</v>
      </c>
      <c r="S20" s="568"/>
      <c r="T20" s="568"/>
      <c r="U20" s="568"/>
      <c r="V20" s="568"/>
      <c r="W20" s="568"/>
      <c r="X20" s="568"/>
      <c r="Y20" s="568"/>
      <c r="Z20" s="568"/>
      <c r="AA20" s="568"/>
      <c r="AB20" s="568"/>
      <c r="AC20" s="568"/>
      <c r="AD20" s="569"/>
      <c r="AE20" s="12"/>
    </row>
    <row r="21" spans="1:31" s="52" customFormat="1" ht="23.25" customHeight="1" x14ac:dyDescent="0.35">
      <c r="A21" s="75"/>
      <c r="B21" s="193" t="s">
        <v>377</v>
      </c>
      <c r="C21" s="570" t="s">
        <v>67</v>
      </c>
      <c r="D21" s="571"/>
      <c r="E21" s="571"/>
      <c r="F21" s="571"/>
      <c r="G21" s="571"/>
      <c r="H21" s="571"/>
      <c r="I21" s="570" t="s">
        <v>4</v>
      </c>
      <c r="J21" s="571"/>
      <c r="K21" s="572"/>
      <c r="L21" s="164" t="s">
        <v>520</v>
      </c>
      <c r="M21" s="194" t="s">
        <v>376</v>
      </c>
      <c r="N21" s="570" t="s">
        <v>366</v>
      </c>
      <c r="O21" s="571"/>
      <c r="P21" s="571"/>
      <c r="Q21" s="571"/>
      <c r="R21" s="571"/>
      <c r="S21" s="571"/>
      <c r="T21" s="571"/>
      <c r="U21" s="571"/>
      <c r="V21" s="572"/>
      <c r="W21" s="570" t="s">
        <v>367</v>
      </c>
      <c r="X21" s="571"/>
      <c r="Y21" s="571"/>
      <c r="Z21" s="571"/>
      <c r="AA21" s="571"/>
      <c r="AB21" s="571"/>
      <c r="AC21" s="572"/>
      <c r="AD21" s="164" t="s">
        <v>440</v>
      </c>
      <c r="AE21" s="78"/>
    </row>
    <row r="22" spans="1:31" ht="39" customHeight="1" x14ac:dyDescent="0.35">
      <c r="A22" s="7"/>
      <c r="B22" s="558" t="s">
        <v>441</v>
      </c>
      <c r="C22" s="617" t="str">
        <f>IF(B22="","",VLOOKUP(B22,Estrategias_[],2,FALSE))</f>
        <v>Desarrollo e implementación de los componentes de la política pública de economía cultural y creativa.</v>
      </c>
      <c r="D22" s="618"/>
      <c r="E22" s="618"/>
      <c r="F22" s="618"/>
      <c r="G22" s="618"/>
      <c r="H22" s="619"/>
      <c r="I22" s="645" t="s">
        <v>21</v>
      </c>
      <c r="J22" s="646"/>
      <c r="K22" s="647"/>
      <c r="L22" s="629">
        <v>0.3</v>
      </c>
      <c r="M22" s="309" t="s">
        <v>471</v>
      </c>
      <c r="N22" s="564" t="str">
        <f>IF(M22="","",VLOOKUP(M22,Indicadores_[],2,FALSE))</f>
        <v>Porcentual de la estrategia para fortalecer y consolidar Distritos Creativos como soporte territorial de las apuestas de desarrollo económico de la ciudad región.</v>
      </c>
      <c r="O22" s="565"/>
      <c r="P22" s="565"/>
      <c r="Q22" s="565"/>
      <c r="R22" s="565"/>
      <c r="S22" s="565"/>
      <c r="T22" s="565"/>
      <c r="U22" s="565"/>
      <c r="V22" s="566"/>
      <c r="W22" s="582" t="s">
        <v>665</v>
      </c>
      <c r="X22" s="583"/>
      <c r="Y22" s="583"/>
      <c r="Z22" s="583"/>
      <c r="AA22" s="583"/>
      <c r="AB22" s="583"/>
      <c r="AC22" s="584"/>
      <c r="AD22" s="300">
        <v>0.3</v>
      </c>
      <c r="AE22" s="12"/>
    </row>
    <row r="23" spans="1:31" ht="39" customHeight="1" x14ac:dyDescent="0.35">
      <c r="A23" s="7"/>
      <c r="B23" s="559"/>
      <c r="C23" s="650"/>
      <c r="D23" s="651"/>
      <c r="E23" s="651"/>
      <c r="F23" s="651"/>
      <c r="G23" s="651"/>
      <c r="H23" s="652"/>
      <c r="I23" s="653"/>
      <c r="J23" s="654"/>
      <c r="K23" s="655"/>
      <c r="L23" s="649"/>
      <c r="M23" s="309" t="s">
        <v>472</v>
      </c>
      <c r="N23" s="564" t="str">
        <f>IF(M23="","",VLOOKUP(M23,Indicadores_[],2,FALSE))</f>
        <v>Porcentual de la estrategia para el fortalecimiento de la cadena de valor diseñados e implementados.</v>
      </c>
      <c r="O23" s="565"/>
      <c r="P23" s="565"/>
      <c r="Q23" s="565"/>
      <c r="R23" s="565"/>
      <c r="S23" s="565"/>
      <c r="T23" s="565"/>
      <c r="U23" s="565"/>
      <c r="V23" s="566"/>
      <c r="W23" s="582" t="s">
        <v>666</v>
      </c>
      <c r="X23" s="583"/>
      <c r="Y23" s="583"/>
      <c r="Z23" s="583"/>
      <c r="AA23" s="583"/>
      <c r="AB23" s="583"/>
      <c r="AC23" s="584"/>
      <c r="AD23" s="300">
        <v>0.4</v>
      </c>
      <c r="AE23" s="12"/>
    </row>
    <row r="24" spans="1:31" ht="39" customHeight="1" x14ac:dyDescent="0.35">
      <c r="A24" s="7"/>
      <c r="B24" s="560"/>
      <c r="C24" s="620"/>
      <c r="D24" s="621"/>
      <c r="E24" s="621"/>
      <c r="F24" s="621"/>
      <c r="G24" s="621"/>
      <c r="H24" s="622"/>
      <c r="I24" s="656"/>
      <c r="J24" s="657"/>
      <c r="K24" s="658"/>
      <c r="L24" s="630"/>
      <c r="M24" s="309" t="s">
        <v>473</v>
      </c>
      <c r="N24" s="564" t="str">
        <f>IF(M24="","",VLOOKUP(M24,Indicadores_[],2,FALSE))</f>
        <v>Porcentual de la estrategia para orientar la toma de decisiones para el fortalecimiento de la economía cultural y creativa, así como para promover su reactivación y sostenibilidad</v>
      </c>
      <c r="O24" s="565"/>
      <c r="P24" s="565"/>
      <c r="Q24" s="565"/>
      <c r="R24" s="565"/>
      <c r="S24" s="565"/>
      <c r="T24" s="565"/>
      <c r="U24" s="565"/>
      <c r="V24" s="566"/>
      <c r="W24" s="582" t="s">
        <v>667</v>
      </c>
      <c r="X24" s="583"/>
      <c r="Y24" s="583"/>
      <c r="Z24" s="583"/>
      <c r="AA24" s="583"/>
      <c r="AB24" s="583"/>
      <c r="AC24" s="584"/>
      <c r="AD24" s="300">
        <v>0.3</v>
      </c>
      <c r="AE24" s="12"/>
    </row>
    <row r="25" spans="1:31" ht="33" customHeight="1" x14ac:dyDescent="0.35">
      <c r="A25" s="7"/>
      <c r="B25" s="322" t="s">
        <v>442</v>
      </c>
      <c r="C25" s="564" t="str">
        <f>IF(B25="","",VLOOKUP(B25,Estrategias_[],2,FALSE))</f>
        <v>Fortalecimiento de las estrategias de fomento y cualificación.</v>
      </c>
      <c r="D25" s="565"/>
      <c r="E25" s="565"/>
      <c r="F25" s="565"/>
      <c r="G25" s="565"/>
      <c r="H25" s="566"/>
      <c r="I25" s="610" t="s">
        <v>24</v>
      </c>
      <c r="J25" s="611"/>
      <c r="K25" s="612"/>
      <c r="L25" s="301">
        <v>0.26</v>
      </c>
      <c r="M25" s="309" t="s">
        <v>474</v>
      </c>
      <c r="N25" s="564" t="str">
        <f>IF(M25="","",VLOOKUP(M25,Indicadores_[],2,FALSE))</f>
        <v>Número de contenidos culturales que aporten a la apropiación social de los programas de fomento con énfasis territorial y poblacional</v>
      </c>
      <c r="O25" s="565"/>
      <c r="P25" s="565"/>
      <c r="Q25" s="565"/>
      <c r="R25" s="565"/>
      <c r="S25" s="565"/>
      <c r="T25" s="565"/>
      <c r="U25" s="565"/>
      <c r="V25" s="566"/>
      <c r="W25" s="582" t="s">
        <v>668</v>
      </c>
      <c r="X25" s="583"/>
      <c r="Y25" s="583"/>
      <c r="Z25" s="583"/>
      <c r="AA25" s="583"/>
      <c r="AB25" s="583"/>
      <c r="AC25" s="584"/>
      <c r="AD25" s="300">
        <v>1</v>
      </c>
      <c r="AE25" s="12"/>
    </row>
    <row r="26" spans="1:31" ht="33" customHeight="1" x14ac:dyDescent="0.35">
      <c r="A26" s="7"/>
      <c r="B26" s="322" t="s">
        <v>443</v>
      </c>
      <c r="C26" s="564" t="str">
        <f>IF(B26="","",VLOOKUP(B26,Estrategias_[],2,FALSE))</f>
        <v>Gestión eficaz para ampliar la cobertura de los recursos BEPS.</v>
      </c>
      <c r="D26" s="565"/>
      <c r="E26" s="565"/>
      <c r="F26" s="565"/>
      <c r="G26" s="565"/>
      <c r="H26" s="566"/>
      <c r="I26" s="610" t="s">
        <v>24</v>
      </c>
      <c r="J26" s="611"/>
      <c r="K26" s="612"/>
      <c r="L26" s="301">
        <v>0.24</v>
      </c>
      <c r="M26" s="309" t="s">
        <v>475</v>
      </c>
      <c r="N26" s="564" t="str">
        <f>IF(M26="","",VLOOKUP(M26,Indicadores_[],2,FALSE))</f>
        <v>Porcentaje de Beneficios Económicos Periódicos (BEPS) entregados</v>
      </c>
      <c r="O26" s="565"/>
      <c r="P26" s="565"/>
      <c r="Q26" s="565"/>
      <c r="R26" s="565"/>
      <c r="S26" s="565"/>
      <c r="T26" s="565"/>
      <c r="U26" s="565"/>
      <c r="V26" s="566"/>
      <c r="W26" s="582" t="s">
        <v>669</v>
      </c>
      <c r="X26" s="583"/>
      <c r="Y26" s="583"/>
      <c r="Z26" s="583"/>
      <c r="AA26" s="583"/>
      <c r="AB26" s="583"/>
      <c r="AC26" s="584"/>
      <c r="AD26" s="300">
        <v>1</v>
      </c>
      <c r="AE26" s="12"/>
    </row>
    <row r="27" spans="1:31" ht="33" customHeight="1" x14ac:dyDescent="0.35">
      <c r="A27" s="7"/>
      <c r="B27" s="322" t="s">
        <v>444</v>
      </c>
      <c r="C27" s="564" t="str">
        <f>IF(B27="","",VLOOKUP(B27,Estrategias_[],2,FALSE))</f>
        <v>Ampliación de mecanismos de apoyo financiero dirigidos a los agentes del sector.</v>
      </c>
      <c r="D27" s="565"/>
      <c r="E27" s="565"/>
      <c r="F27" s="565"/>
      <c r="G27" s="565"/>
      <c r="H27" s="566"/>
      <c r="I27" s="610" t="s">
        <v>24</v>
      </c>
      <c r="J27" s="611"/>
      <c r="K27" s="612"/>
      <c r="L27" s="302">
        <v>0.2</v>
      </c>
      <c r="M27" s="309" t="s">
        <v>476</v>
      </c>
      <c r="N27" s="564" t="str">
        <f>IF(M27="","",VLOOKUP(M27,Indicadores_[],2,FALSE))</f>
        <v>Número de estímulos, apoyos concertados y alianzas estratégicas entregados</v>
      </c>
      <c r="O27" s="565"/>
      <c r="P27" s="565"/>
      <c r="Q27" s="565"/>
      <c r="R27" s="565"/>
      <c r="S27" s="565"/>
      <c r="T27" s="565"/>
      <c r="U27" s="565"/>
      <c r="V27" s="566"/>
      <c r="W27" s="582" t="s">
        <v>670</v>
      </c>
      <c r="X27" s="583"/>
      <c r="Y27" s="583"/>
      <c r="Z27" s="583"/>
      <c r="AA27" s="583"/>
      <c r="AB27" s="583"/>
      <c r="AC27" s="584"/>
      <c r="AD27" s="300">
        <v>1</v>
      </c>
      <c r="AE27" s="12"/>
    </row>
    <row r="28" spans="1:31" ht="23.25" customHeight="1" x14ac:dyDescent="0.35">
      <c r="A28" s="7"/>
      <c r="B28" s="552" t="s">
        <v>9</v>
      </c>
      <c r="C28" s="554"/>
      <c r="D28" s="161" t="s">
        <v>471</v>
      </c>
      <c r="E28" s="161" t="s">
        <v>472</v>
      </c>
      <c r="F28" s="161" t="s">
        <v>473</v>
      </c>
      <c r="G28" s="161" t="s">
        <v>474</v>
      </c>
      <c r="H28" s="161" t="s">
        <v>475</v>
      </c>
      <c r="I28" s="161" t="s">
        <v>476</v>
      </c>
      <c r="J28" s="161" t="s">
        <v>441</v>
      </c>
      <c r="K28" s="161" t="s">
        <v>442</v>
      </c>
      <c r="L28" s="161" t="s">
        <v>443</v>
      </c>
      <c r="M28" s="161" t="s">
        <v>444</v>
      </c>
      <c r="N28" s="64" t="s">
        <v>10</v>
      </c>
      <c r="O28" s="552" t="s">
        <v>287</v>
      </c>
      <c r="P28" s="554"/>
      <c r="Q28" s="552" t="s">
        <v>375</v>
      </c>
      <c r="R28" s="553"/>
      <c r="S28" s="553"/>
      <c r="T28" s="553"/>
      <c r="U28" s="553"/>
      <c r="V28" s="553"/>
      <c r="W28" s="554"/>
      <c r="X28" s="552" t="s">
        <v>49</v>
      </c>
      <c r="Y28" s="553"/>
      <c r="Z28" s="553"/>
      <c r="AA28" s="553"/>
      <c r="AB28" s="553"/>
      <c r="AC28" s="553"/>
      <c r="AD28" s="554"/>
      <c r="AE28" s="12"/>
    </row>
    <row r="29" spans="1:31" s="409" customFormat="1" ht="23.25" customHeight="1" x14ac:dyDescent="0.35">
      <c r="A29" s="7"/>
      <c r="B29" s="585" t="s">
        <v>772</v>
      </c>
      <c r="C29" s="586"/>
      <c r="D29" s="195">
        <f>'Matriz de Indicadores'!$AJ$21</f>
        <v>1</v>
      </c>
      <c r="E29" s="195">
        <f>'Matriz de Indicadores'!$AJ$22</f>
        <v>1</v>
      </c>
      <c r="F29" s="195">
        <f>'Matriz de Indicadores'!$AJ$23</f>
        <v>1</v>
      </c>
      <c r="G29" s="195">
        <f>'Matriz de Indicadores'!$AJ$24</f>
        <v>0</v>
      </c>
      <c r="H29" s="195">
        <f>'Matriz de Indicadores'!$AJ$25</f>
        <v>1</v>
      </c>
      <c r="I29" s="195">
        <f>'Matriz de Indicadores'!$AJ$26</f>
        <v>0.89898989898989901</v>
      </c>
      <c r="J29" s="196">
        <f t="shared" ref="J29:J30" si="0">IF(OR(D29="",E29="",F29="",$AD$22="",$AD$23="",$AD$24=""),"",(D29*$AD$22)+(E29*$AD$23)+(F29*$AD$24))</f>
        <v>1</v>
      </c>
      <c r="K29" s="196">
        <f t="shared" ref="K29:K30" si="1">IF(OR(G29="",$AD$25=""),"",G29*$AD$25)</f>
        <v>0</v>
      </c>
      <c r="L29" s="196">
        <f t="shared" ref="L29:L30" si="2">IF(OR(H29="",$AD$26=""),"",H29*$AD$26)</f>
        <v>1</v>
      </c>
      <c r="M29" s="196">
        <f t="shared" ref="M29:M30" si="3">IF(OR(I29="",$AD$27=""),"",I29*$AD$27)</f>
        <v>0.89898989898989901</v>
      </c>
      <c r="N29" s="410">
        <f t="array" ref="N29">IF($AC$16="","",$AC$16)</f>
        <v>0.95</v>
      </c>
      <c r="O29" s="544">
        <f t="shared" ref="O29:O30" si="4">IFERROR((J29*$L$22)+(K29*$L$25)+(L29*$L$26)+(M29*$L$27),"")</f>
        <v>0.71979797979797988</v>
      </c>
      <c r="P29" s="587"/>
      <c r="Q29" s="411"/>
      <c r="R29" s="413"/>
      <c r="S29" s="413"/>
      <c r="T29" s="413"/>
      <c r="U29" s="413"/>
      <c r="V29" s="413"/>
      <c r="W29" s="412"/>
      <c r="X29" s="411"/>
      <c r="Y29" s="413"/>
      <c r="Z29" s="413"/>
      <c r="AA29" s="413"/>
      <c r="AB29" s="413"/>
      <c r="AC29" s="413"/>
      <c r="AD29" s="412"/>
      <c r="AE29" s="12"/>
    </row>
    <row r="30" spans="1:31" s="409" customFormat="1" ht="23.25" customHeight="1" x14ac:dyDescent="0.35">
      <c r="A30" s="7"/>
      <c r="B30" s="585" t="s">
        <v>773</v>
      </c>
      <c r="C30" s="586"/>
      <c r="D30" s="195">
        <f>'Matriz de Indicadores'!$AN$21</f>
        <v>1</v>
      </c>
      <c r="E30" s="195">
        <f>'Matriz de Indicadores'!$AN$22</f>
        <v>1</v>
      </c>
      <c r="F30" s="195">
        <f>'Matriz de Indicadores'!$AN$23</f>
        <v>1</v>
      </c>
      <c r="G30" s="195">
        <f>'Matriz de Indicadores'!$AN$24</f>
        <v>0</v>
      </c>
      <c r="H30" s="195">
        <f>'Matriz de Indicadores'!$AN$25</f>
        <v>1</v>
      </c>
      <c r="I30" s="195">
        <f>'Matriz de Indicadores'!$AN$26</f>
        <v>1</v>
      </c>
      <c r="J30" s="196">
        <f t="shared" si="0"/>
        <v>1</v>
      </c>
      <c r="K30" s="196">
        <f t="shared" si="1"/>
        <v>0</v>
      </c>
      <c r="L30" s="196">
        <f t="shared" si="2"/>
        <v>1</v>
      </c>
      <c r="M30" s="196">
        <f t="shared" si="3"/>
        <v>1</v>
      </c>
      <c r="N30" s="410">
        <f t="array" ref="N30">IF($AC$16="","",$AC$16)</f>
        <v>0.95</v>
      </c>
      <c r="O30" s="544">
        <f t="shared" si="4"/>
        <v>0.74</v>
      </c>
      <c r="P30" s="587"/>
      <c r="Q30" s="411"/>
      <c r="R30" s="413"/>
      <c r="S30" s="413"/>
      <c r="T30" s="413"/>
      <c r="U30" s="413"/>
      <c r="V30" s="413"/>
      <c r="W30" s="412"/>
      <c r="X30" s="411"/>
      <c r="Y30" s="413"/>
      <c r="Z30" s="413"/>
      <c r="AA30" s="413"/>
      <c r="AB30" s="413"/>
      <c r="AC30" s="413"/>
      <c r="AD30" s="412"/>
      <c r="AE30" s="12"/>
    </row>
    <row r="31" spans="1:31" ht="23.25" customHeight="1" x14ac:dyDescent="0.35">
      <c r="A31" s="7"/>
      <c r="B31" s="585" t="s">
        <v>369</v>
      </c>
      <c r="C31" s="586"/>
      <c r="D31" s="195">
        <f>'Matriz de Indicadores'!$AR$21</f>
        <v>1</v>
      </c>
      <c r="E31" s="195">
        <f>'Matriz de Indicadores'!$AR$22</f>
        <v>1</v>
      </c>
      <c r="F31" s="195">
        <f>'Matriz de Indicadores'!$AR$23</f>
        <v>1</v>
      </c>
      <c r="G31" s="195">
        <f>'Matriz de Indicadores'!$AR$24</f>
        <v>0</v>
      </c>
      <c r="H31" s="195">
        <f>'Matriz de Indicadores'!$AR$25</f>
        <v>0</v>
      </c>
      <c r="I31" s="195">
        <f>'Matriz de Indicadores'!$AR$26</f>
        <v>0</v>
      </c>
      <c r="J31" s="196">
        <f>IF(OR(D31="",E31="",F31="",$AD$22="",$AD$23="",$AD$24=""),"",(D31*$AD$22)+(E31*$AD$23)+(F31*$AD$24))</f>
        <v>1</v>
      </c>
      <c r="K31" s="196">
        <f>IF(OR(G31="",$AD$25=""),"",G31*$AD$25)</f>
        <v>0</v>
      </c>
      <c r="L31" s="196">
        <f>IF(OR(H31="",$AD$26=""),"",H31*$AD$26)</f>
        <v>0</v>
      </c>
      <c r="M31" s="196">
        <f>IF(OR(I31="",$AD$27=""),"",I31*$AD$27)</f>
        <v>0</v>
      </c>
      <c r="N31" s="197">
        <f t="array" ref="N31:N46">IF($AC$16="","",$AC$16)</f>
        <v>0.95</v>
      </c>
      <c r="O31" s="544">
        <f>IFERROR((J31*$L$22)+(K31*$L$25)+(L31*$L$26)+(M31*$L$27),"")</f>
        <v>0.3</v>
      </c>
      <c r="P31" s="587"/>
      <c r="Q31" s="636"/>
      <c r="R31" s="637"/>
      <c r="S31" s="637"/>
      <c r="T31" s="637"/>
      <c r="U31" s="637"/>
      <c r="V31" s="637"/>
      <c r="W31" s="638"/>
      <c r="X31" s="636"/>
      <c r="Y31" s="637"/>
      <c r="Z31" s="637"/>
      <c r="AA31" s="637"/>
      <c r="AB31" s="637"/>
      <c r="AC31" s="637"/>
      <c r="AD31" s="638"/>
      <c r="AE31" s="12"/>
    </row>
    <row r="32" spans="1:31" ht="23.25" customHeight="1" x14ac:dyDescent="0.35">
      <c r="A32" s="7"/>
      <c r="B32" s="585" t="s">
        <v>370</v>
      </c>
      <c r="C32" s="586"/>
      <c r="D32" s="195">
        <f>'Matriz de Indicadores'!$AV$21</f>
        <v>1</v>
      </c>
      <c r="E32" s="195">
        <f>'Matriz de Indicadores'!$AV$22</f>
        <v>1</v>
      </c>
      <c r="F32" s="195">
        <f>'Matriz de Indicadores'!$AV$23</f>
        <v>1</v>
      </c>
      <c r="G32" s="195">
        <f>'Matriz de Indicadores'!$AV$24</f>
        <v>1</v>
      </c>
      <c r="H32" s="195">
        <f>'Matriz de Indicadores'!$AV$25</f>
        <v>0</v>
      </c>
      <c r="I32" s="195">
        <f>'Matriz de Indicadores'!$AV$26</f>
        <v>0.27586206896551724</v>
      </c>
      <c r="J32" s="196">
        <f t="shared" ref="J32:J46" si="5">IF(OR(D32="",E32="",F32="",$AD$22="",$AD$23="",$AD$24=""),"",(D32*$AD$22)+(E32*$AD$23)+(F32*$AD$24))</f>
        <v>1</v>
      </c>
      <c r="K32" s="196">
        <f t="shared" ref="K32:K46" si="6">IF(OR(G32="",$AD$25=""),"",G32*$AD$25)</f>
        <v>1</v>
      </c>
      <c r="L32" s="196">
        <f t="shared" ref="L32:L46" si="7">IF(OR(H32="",$AD$26=""),"",H32*$AD$26)</f>
        <v>0</v>
      </c>
      <c r="M32" s="196">
        <f t="shared" ref="M32:M46" si="8">IF(OR(I32="",$AD$27=""),"",I32*$AD$27)</f>
        <v>0.27586206896551724</v>
      </c>
      <c r="N32" s="197">
        <v>0.95</v>
      </c>
      <c r="O32" s="544">
        <f t="shared" ref="O32:O46" si="9">IFERROR((J32*$L$22)+(K32*$L$25)+(L32*$L$26)+(M32*$L$27),"")</f>
        <v>0.6151724137931035</v>
      </c>
      <c r="P32" s="587"/>
      <c r="Q32" s="636"/>
      <c r="R32" s="637"/>
      <c r="S32" s="637"/>
      <c r="T32" s="637"/>
      <c r="U32" s="637"/>
      <c r="V32" s="637"/>
      <c r="W32" s="638"/>
      <c r="X32" s="636"/>
      <c r="Y32" s="637"/>
      <c r="Z32" s="637"/>
      <c r="AA32" s="637"/>
      <c r="AB32" s="637"/>
      <c r="AC32" s="637"/>
      <c r="AD32" s="638"/>
      <c r="AE32" s="12"/>
    </row>
    <row r="33" spans="1:31" ht="23.25" customHeight="1" x14ac:dyDescent="0.35">
      <c r="A33" s="7"/>
      <c r="B33" s="585" t="s">
        <v>371</v>
      </c>
      <c r="C33" s="586"/>
      <c r="D33" s="195">
        <f>'Matriz de Indicadores'!$AZ$21</f>
        <v>1</v>
      </c>
      <c r="E33" s="195">
        <f>'Matriz de Indicadores'!$AZ$22</f>
        <v>1</v>
      </c>
      <c r="F33" s="195">
        <f>'Matriz de Indicadores'!$AZ$23</f>
        <v>1</v>
      </c>
      <c r="G33" s="195">
        <f>'Matriz de Indicadores'!$AZ$24</f>
        <v>1.0053571428571428</v>
      </c>
      <c r="H33" s="195">
        <f>'Matriz de Indicadores'!$AZ$25</f>
        <v>1.04</v>
      </c>
      <c r="I33" s="195">
        <f>'Matriz de Indicadores'!$AZ$26</f>
        <v>1.6497005988023952</v>
      </c>
      <c r="J33" s="196">
        <f t="shared" si="5"/>
        <v>1</v>
      </c>
      <c r="K33" s="196">
        <f t="shared" si="6"/>
        <v>1.0053571428571428</v>
      </c>
      <c r="L33" s="196">
        <f t="shared" si="7"/>
        <v>1.04</v>
      </c>
      <c r="M33" s="196">
        <f t="shared" si="8"/>
        <v>1.6497005988023952</v>
      </c>
      <c r="N33" s="197">
        <v>0.95</v>
      </c>
      <c r="O33" s="544">
        <f t="shared" si="9"/>
        <v>1.1409329769033361</v>
      </c>
      <c r="P33" s="587"/>
      <c r="Q33" s="636"/>
      <c r="R33" s="637"/>
      <c r="S33" s="637"/>
      <c r="T33" s="637"/>
      <c r="U33" s="637"/>
      <c r="V33" s="637"/>
      <c r="W33" s="638"/>
      <c r="X33" s="636"/>
      <c r="Y33" s="637"/>
      <c r="Z33" s="637"/>
      <c r="AA33" s="637"/>
      <c r="AB33" s="637"/>
      <c r="AC33" s="637"/>
      <c r="AD33" s="638"/>
      <c r="AE33" s="12"/>
    </row>
    <row r="34" spans="1:31" ht="23.25" customHeight="1" x14ac:dyDescent="0.35">
      <c r="A34" s="7"/>
      <c r="B34" s="585" t="s">
        <v>372</v>
      </c>
      <c r="C34" s="586"/>
      <c r="D34" s="195">
        <f>'Matriz de Indicadores'!$BD$21</f>
        <v>1</v>
      </c>
      <c r="E34" s="195">
        <f>'Matriz de Indicadores'!$BD$22</f>
        <v>1</v>
      </c>
      <c r="F34" s="195">
        <f>'Matriz de Indicadores'!$BD$23</f>
        <v>1</v>
      </c>
      <c r="G34" s="195">
        <f>'Matriz de Indicadores'!$BD$24</f>
        <v>1</v>
      </c>
      <c r="H34" s="195">
        <f>'Matriz de Indicadores'!$BD$25</f>
        <v>1</v>
      </c>
      <c r="I34" s="195">
        <f>'Matriz de Indicadores'!$BD$26</f>
        <v>0.99846153846153851</v>
      </c>
      <c r="J34" s="196">
        <f t="shared" si="5"/>
        <v>1</v>
      </c>
      <c r="K34" s="196">
        <f t="shared" si="6"/>
        <v>1</v>
      </c>
      <c r="L34" s="196">
        <f t="shared" si="7"/>
        <v>1</v>
      </c>
      <c r="M34" s="196">
        <f t="shared" si="8"/>
        <v>0.99846153846153851</v>
      </c>
      <c r="N34" s="197">
        <v>0.95</v>
      </c>
      <c r="O34" s="544">
        <f t="shared" si="9"/>
        <v>0.99969230769230777</v>
      </c>
      <c r="P34" s="587"/>
      <c r="Q34" s="636"/>
      <c r="R34" s="637"/>
      <c r="S34" s="637"/>
      <c r="T34" s="637"/>
      <c r="U34" s="637"/>
      <c r="V34" s="637"/>
      <c r="W34" s="638"/>
      <c r="X34" s="636"/>
      <c r="Y34" s="637"/>
      <c r="Z34" s="637"/>
      <c r="AA34" s="637"/>
      <c r="AB34" s="637"/>
      <c r="AC34" s="637"/>
      <c r="AD34" s="638"/>
      <c r="AE34" s="12"/>
    </row>
    <row r="35" spans="1:31" ht="23.25" customHeight="1" x14ac:dyDescent="0.35">
      <c r="A35" s="7"/>
      <c r="B35" s="585" t="s">
        <v>378</v>
      </c>
      <c r="C35" s="586"/>
      <c r="D35" s="195">
        <f>'Matriz de Indicadores'!$BH$21</f>
        <v>1</v>
      </c>
      <c r="E35" s="195">
        <f>'Matriz de Indicadores'!$BH$22</f>
        <v>1</v>
      </c>
      <c r="F35" s="195">
        <f>'Matriz de Indicadores'!$BH$23</f>
        <v>1</v>
      </c>
      <c r="G35" s="195">
        <f>'Matriz de Indicadores'!$BH$24</f>
        <v>1</v>
      </c>
      <c r="H35" s="195">
        <f>'Matriz de Indicadores'!$BH$25</f>
        <v>1.4666666666666666</v>
      </c>
      <c r="I35" s="195">
        <f>'Matriz de Indicadores'!$BH$26</f>
        <v>1</v>
      </c>
      <c r="J35" s="196">
        <f t="shared" si="5"/>
        <v>1</v>
      </c>
      <c r="K35" s="196">
        <f t="shared" si="6"/>
        <v>1</v>
      </c>
      <c r="L35" s="196">
        <f t="shared" si="7"/>
        <v>1.4666666666666666</v>
      </c>
      <c r="M35" s="196">
        <f t="shared" si="8"/>
        <v>1</v>
      </c>
      <c r="N35" s="197">
        <v>0.95</v>
      </c>
      <c r="O35" s="544">
        <f t="shared" si="9"/>
        <v>1.1120000000000001</v>
      </c>
      <c r="P35" s="587"/>
      <c r="Q35" s="636"/>
      <c r="R35" s="637"/>
      <c r="S35" s="637"/>
      <c r="T35" s="637"/>
      <c r="U35" s="637"/>
      <c r="V35" s="637"/>
      <c r="W35" s="638"/>
      <c r="X35" s="636"/>
      <c r="Y35" s="637"/>
      <c r="Z35" s="637"/>
      <c r="AA35" s="637"/>
      <c r="AB35" s="637"/>
      <c r="AC35" s="637"/>
      <c r="AD35" s="638"/>
      <c r="AE35" s="12"/>
    </row>
    <row r="36" spans="1:31" ht="23.25" customHeight="1" x14ac:dyDescent="0.35">
      <c r="A36" s="7"/>
      <c r="B36" s="585" t="s">
        <v>379</v>
      </c>
      <c r="C36" s="586"/>
      <c r="D36" s="195">
        <f>'Matriz de Indicadores'!$BL$21</f>
        <v>1</v>
      </c>
      <c r="E36" s="195">
        <f>'Matriz de Indicadores'!$BL$22</f>
        <v>1</v>
      </c>
      <c r="F36" s="195">
        <f>'Matriz de Indicadores'!$BL$23</f>
        <v>1</v>
      </c>
      <c r="G36" s="195">
        <f>'Matriz de Indicadores'!$BL$24</f>
        <v>1.3816666666666666</v>
      </c>
      <c r="H36" s="195">
        <f>'Matriz de Indicadores'!$BL$25</f>
        <v>4.9333333333333336</v>
      </c>
      <c r="I36" s="195">
        <f>'Matriz de Indicadores'!$BL$26</f>
        <v>1.2984496124031009</v>
      </c>
      <c r="J36" s="196">
        <f t="shared" si="5"/>
        <v>1</v>
      </c>
      <c r="K36" s="196">
        <f t="shared" si="6"/>
        <v>1.3816666666666666</v>
      </c>
      <c r="L36" s="196">
        <f t="shared" si="7"/>
        <v>4.9333333333333336</v>
      </c>
      <c r="M36" s="196">
        <f t="shared" si="8"/>
        <v>1.2984496124031009</v>
      </c>
      <c r="N36" s="197">
        <v>0.95</v>
      </c>
      <c r="O36" s="544">
        <f t="shared" si="9"/>
        <v>2.1029232558139537</v>
      </c>
      <c r="P36" s="587"/>
      <c r="Q36" s="636"/>
      <c r="R36" s="637"/>
      <c r="S36" s="637"/>
      <c r="T36" s="637"/>
      <c r="U36" s="637"/>
      <c r="V36" s="637"/>
      <c r="W36" s="638"/>
      <c r="X36" s="636"/>
      <c r="Y36" s="637"/>
      <c r="Z36" s="637"/>
      <c r="AA36" s="637"/>
      <c r="AB36" s="637"/>
      <c r="AC36" s="637"/>
      <c r="AD36" s="638"/>
      <c r="AE36" s="12"/>
    </row>
    <row r="37" spans="1:31" ht="23.25" customHeight="1" x14ac:dyDescent="0.35">
      <c r="A37" s="7"/>
      <c r="B37" s="585" t="s">
        <v>380</v>
      </c>
      <c r="C37" s="586"/>
      <c r="D37" s="195">
        <f>'Matriz de Indicadores'!$BP$21</f>
        <v>1</v>
      </c>
      <c r="E37" s="195">
        <f>'Matriz de Indicadores'!$BP$22</f>
        <v>1</v>
      </c>
      <c r="F37" s="195">
        <f>'Matriz de Indicadores'!$BP$23</f>
        <v>1</v>
      </c>
      <c r="G37" s="195">
        <f>'Matriz de Indicadores'!$BP$24</f>
        <v>1.0900000000000001</v>
      </c>
      <c r="H37" s="195">
        <f>'Matriz de Indicadores'!$BP$25</f>
        <v>1.3692307692307693</v>
      </c>
      <c r="I37" s="195">
        <f>'Matriz de Indicadores'!$BP$26</f>
        <v>0.82738095238095233</v>
      </c>
      <c r="J37" s="196">
        <f t="shared" si="5"/>
        <v>1</v>
      </c>
      <c r="K37" s="196">
        <f t="shared" si="6"/>
        <v>1.0900000000000001</v>
      </c>
      <c r="L37" s="196">
        <f t="shared" si="7"/>
        <v>1.3692307692307693</v>
      </c>
      <c r="M37" s="196">
        <f t="shared" si="8"/>
        <v>0.82738095238095233</v>
      </c>
      <c r="N37" s="197">
        <v>0.95</v>
      </c>
      <c r="O37" s="544">
        <f t="shared" si="9"/>
        <v>1.0774915750915752</v>
      </c>
      <c r="P37" s="587"/>
      <c r="Q37" s="636"/>
      <c r="R37" s="637"/>
      <c r="S37" s="637"/>
      <c r="T37" s="637"/>
      <c r="U37" s="637"/>
      <c r="V37" s="637"/>
      <c r="W37" s="638"/>
      <c r="X37" s="636"/>
      <c r="Y37" s="637"/>
      <c r="Z37" s="637"/>
      <c r="AA37" s="637"/>
      <c r="AB37" s="637"/>
      <c r="AC37" s="637"/>
      <c r="AD37" s="638"/>
      <c r="AE37" s="12"/>
    </row>
    <row r="38" spans="1:31" ht="23.25" customHeight="1" x14ac:dyDescent="0.35">
      <c r="A38" s="7"/>
      <c r="B38" s="585" t="s">
        <v>381</v>
      </c>
      <c r="C38" s="586"/>
      <c r="D38" s="195">
        <f>'Matriz de Indicadores'!$BT$21</f>
        <v>1</v>
      </c>
      <c r="E38" s="195">
        <f>'Matriz de Indicadores'!$BT$22</f>
        <v>1</v>
      </c>
      <c r="F38" s="195">
        <f>'Matriz de Indicadores'!$BT$23</f>
        <v>1</v>
      </c>
      <c r="G38" s="195">
        <f>'Matriz de Indicadores'!$BT$24</f>
        <v>1</v>
      </c>
      <c r="H38" s="195">
        <f>'Matriz de Indicadores'!$BT$25</f>
        <v>1</v>
      </c>
      <c r="I38" s="195">
        <f>'Matriz de Indicadores'!$BT$26</f>
        <v>1</v>
      </c>
      <c r="J38" s="196">
        <f t="shared" si="5"/>
        <v>1</v>
      </c>
      <c r="K38" s="196">
        <f t="shared" si="6"/>
        <v>1</v>
      </c>
      <c r="L38" s="196">
        <f t="shared" si="7"/>
        <v>1</v>
      </c>
      <c r="M38" s="196">
        <f t="shared" si="8"/>
        <v>1</v>
      </c>
      <c r="N38" s="197">
        <v>0.95</v>
      </c>
      <c r="O38" s="544">
        <f t="shared" si="9"/>
        <v>1</v>
      </c>
      <c r="P38" s="587"/>
      <c r="Q38" s="636"/>
      <c r="R38" s="637"/>
      <c r="S38" s="637"/>
      <c r="T38" s="637"/>
      <c r="U38" s="637"/>
      <c r="V38" s="637"/>
      <c r="W38" s="638"/>
      <c r="X38" s="636"/>
      <c r="Y38" s="637"/>
      <c r="Z38" s="637"/>
      <c r="AA38" s="637"/>
      <c r="AB38" s="637"/>
      <c r="AC38" s="637"/>
      <c r="AD38" s="638"/>
      <c r="AE38" s="12"/>
    </row>
    <row r="39" spans="1:31" ht="23.25" customHeight="1" x14ac:dyDescent="0.35">
      <c r="A39" s="7"/>
      <c r="B39" s="585" t="s">
        <v>382</v>
      </c>
      <c r="C39" s="586"/>
      <c r="D39" s="195">
        <f>'Matriz de Indicadores'!$BX$21</f>
        <v>0</v>
      </c>
      <c r="E39" s="195">
        <f>'Matriz de Indicadores'!$BX$22</f>
        <v>0</v>
      </c>
      <c r="F39" s="195">
        <f>'Matriz de Indicadores'!$BX$23</f>
        <v>0</v>
      </c>
      <c r="G39" s="195">
        <f>'Matriz de Indicadores'!$BX$24</f>
        <v>0</v>
      </c>
      <c r="H39" s="195">
        <f>'Matriz de Indicadores'!$BX$25</f>
        <v>0</v>
      </c>
      <c r="I39" s="195">
        <f>'Matriz de Indicadores'!$BX$26</f>
        <v>0</v>
      </c>
      <c r="J39" s="196">
        <f t="shared" si="5"/>
        <v>0</v>
      </c>
      <c r="K39" s="196">
        <f t="shared" si="6"/>
        <v>0</v>
      </c>
      <c r="L39" s="196">
        <f t="shared" si="7"/>
        <v>0</v>
      </c>
      <c r="M39" s="196">
        <f t="shared" si="8"/>
        <v>0</v>
      </c>
      <c r="N39" s="197">
        <v>0.95</v>
      </c>
      <c r="O39" s="544">
        <f t="shared" si="9"/>
        <v>0</v>
      </c>
      <c r="P39" s="587"/>
      <c r="Q39" s="636"/>
      <c r="R39" s="637"/>
      <c r="S39" s="637"/>
      <c r="T39" s="637"/>
      <c r="U39" s="637"/>
      <c r="V39" s="637"/>
      <c r="W39" s="638"/>
      <c r="X39" s="636"/>
      <c r="Y39" s="637"/>
      <c r="Z39" s="637"/>
      <c r="AA39" s="637"/>
      <c r="AB39" s="637"/>
      <c r="AC39" s="637"/>
      <c r="AD39" s="638"/>
      <c r="AE39" s="12"/>
    </row>
    <row r="40" spans="1:31" ht="23.25" customHeight="1" x14ac:dyDescent="0.35">
      <c r="A40" s="7"/>
      <c r="B40" s="585" t="s">
        <v>383</v>
      </c>
      <c r="C40" s="586"/>
      <c r="D40" s="195" t="str">
        <f>'Matriz de Indicadores'!$CB$21</f>
        <v/>
      </c>
      <c r="E40" s="195" t="str">
        <f>'Matriz de Indicadores'!$CB$22</f>
        <v/>
      </c>
      <c r="F40" s="195" t="str">
        <f>'Matriz de Indicadores'!$CB$23</f>
        <v/>
      </c>
      <c r="G40" s="195" t="str">
        <f>'Matriz de Indicadores'!$CB$24</f>
        <v/>
      </c>
      <c r="H40" s="195" t="str">
        <f>'Matriz de Indicadores'!$CB$25</f>
        <v/>
      </c>
      <c r="I40" s="195" t="str">
        <f>'Matriz de Indicadores'!$CB$26</f>
        <v/>
      </c>
      <c r="J40" s="196" t="str">
        <f t="shared" si="5"/>
        <v/>
      </c>
      <c r="K40" s="196" t="str">
        <f t="shared" si="6"/>
        <v/>
      </c>
      <c r="L40" s="196" t="str">
        <f t="shared" si="7"/>
        <v/>
      </c>
      <c r="M40" s="196" t="str">
        <f t="shared" si="8"/>
        <v/>
      </c>
      <c r="N40" s="197">
        <v>0.95</v>
      </c>
      <c r="O40" s="544" t="str">
        <f t="shared" si="9"/>
        <v/>
      </c>
      <c r="P40" s="587"/>
      <c r="Q40" s="636"/>
      <c r="R40" s="637"/>
      <c r="S40" s="637"/>
      <c r="T40" s="637"/>
      <c r="U40" s="637"/>
      <c r="V40" s="637"/>
      <c r="W40" s="638"/>
      <c r="X40" s="636"/>
      <c r="Y40" s="637"/>
      <c r="Z40" s="637"/>
      <c r="AA40" s="637"/>
      <c r="AB40" s="637"/>
      <c r="AC40" s="637"/>
      <c r="AD40" s="638"/>
      <c r="AE40" s="12"/>
    </row>
    <row r="41" spans="1:31" ht="23.25" customHeight="1" x14ac:dyDescent="0.35">
      <c r="A41" s="7"/>
      <c r="B41" s="585" t="s">
        <v>384</v>
      </c>
      <c r="C41" s="586"/>
      <c r="D41" s="195" t="str">
        <f>'Matriz de Indicadores'!$CF$21</f>
        <v/>
      </c>
      <c r="E41" s="195" t="str">
        <f>'Matriz de Indicadores'!$CF$22</f>
        <v/>
      </c>
      <c r="F41" s="195" t="str">
        <f>'Matriz de Indicadores'!$CF$23</f>
        <v/>
      </c>
      <c r="G41" s="195" t="str">
        <f>'Matriz de Indicadores'!$CF$24</f>
        <v/>
      </c>
      <c r="H41" s="195" t="str">
        <f>'Matriz de Indicadores'!$CF$25</f>
        <v/>
      </c>
      <c r="I41" s="195" t="str">
        <f>'Matriz de Indicadores'!$CF$26</f>
        <v/>
      </c>
      <c r="J41" s="196" t="str">
        <f t="shared" si="5"/>
        <v/>
      </c>
      <c r="K41" s="196" t="str">
        <f t="shared" si="6"/>
        <v/>
      </c>
      <c r="L41" s="196" t="str">
        <f t="shared" si="7"/>
        <v/>
      </c>
      <c r="M41" s="196" t="str">
        <f t="shared" si="8"/>
        <v/>
      </c>
      <c r="N41" s="197">
        <v>0.95</v>
      </c>
      <c r="O41" s="544" t="str">
        <f t="shared" si="9"/>
        <v/>
      </c>
      <c r="P41" s="587"/>
      <c r="Q41" s="636"/>
      <c r="R41" s="637"/>
      <c r="S41" s="637"/>
      <c r="T41" s="637"/>
      <c r="U41" s="637"/>
      <c r="V41" s="637"/>
      <c r="W41" s="638"/>
      <c r="X41" s="636"/>
      <c r="Y41" s="637"/>
      <c r="Z41" s="637"/>
      <c r="AA41" s="637"/>
      <c r="AB41" s="637"/>
      <c r="AC41" s="637"/>
      <c r="AD41" s="638"/>
      <c r="AE41" s="12"/>
    </row>
    <row r="42" spans="1:31" ht="23.25" customHeight="1" x14ac:dyDescent="0.35">
      <c r="A42" s="7"/>
      <c r="B42" s="585" t="s">
        <v>385</v>
      </c>
      <c r="C42" s="586"/>
      <c r="D42" s="195" t="str">
        <f>'Matriz de Indicadores'!$CJ$21</f>
        <v/>
      </c>
      <c r="E42" s="195" t="str">
        <f>'Matriz de Indicadores'!$CJ$22</f>
        <v/>
      </c>
      <c r="F42" s="195" t="str">
        <f>'Matriz de Indicadores'!$CJ$23</f>
        <v/>
      </c>
      <c r="G42" s="195" t="str">
        <f>'Matriz de Indicadores'!$CJ$24</f>
        <v/>
      </c>
      <c r="H42" s="195" t="str">
        <f>'Matriz de Indicadores'!$CJ$25</f>
        <v/>
      </c>
      <c r="I42" s="195" t="str">
        <f>'Matriz de Indicadores'!$CJ$26</f>
        <v/>
      </c>
      <c r="J42" s="196" t="str">
        <f t="shared" si="5"/>
        <v/>
      </c>
      <c r="K42" s="196" t="str">
        <f t="shared" si="6"/>
        <v/>
      </c>
      <c r="L42" s="196" t="str">
        <f t="shared" si="7"/>
        <v/>
      </c>
      <c r="M42" s="196" t="str">
        <f t="shared" si="8"/>
        <v/>
      </c>
      <c r="N42" s="197">
        <v>0.95</v>
      </c>
      <c r="O42" s="544" t="str">
        <f t="shared" si="9"/>
        <v/>
      </c>
      <c r="P42" s="587"/>
      <c r="Q42" s="636"/>
      <c r="R42" s="637"/>
      <c r="S42" s="637"/>
      <c r="T42" s="637"/>
      <c r="U42" s="637"/>
      <c r="V42" s="637"/>
      <c r="W42" s="638"/>
      <c r="X42" s="636"/>
      <c r="Y42" s="637"/>
      <c r="Z42" s="637"/>
      <c r="AA42" s="637"/>
      <c r="AB42" s="637"/>
      <c r="AC42" s="637"/>
      <c r="AD42" s="638"/>
      <c r="AE42" s="12"/>
    </row>
    <row r="43" spans="1:31" ht="23.25" customHeight="1" x14ac:dyDescent="0.35">
      <c r="A43" s="7"/>
      <c r="B43" s="585" t="s">
        <v>386</v>
      </c>
      <c r="C43" s="586"/>
      <c r="D43" s="195" t="str">
        <f>'Matriz de Indicadores'!$CN$21</f>
        <v/>
      </c>
      <c r="E43" s="195" t="str">
        <f>'Matriz de Indicadores'!$CN$22</f>
        <v/>
      </c>
      <c r="F43" s="195" t="str">
        <f>'Matriz de Indicadores'!$CN$23</f>
        <v/>
      </c>
      <c r="G43" s="195" t="str">
        <f>'Matriz de Indicadores'!$CN$24</f>
        <v/>
      </c>
      <c r="H43" s="195" t="str">
        <f>'Matriz de Indicadores'!$CN$25</f>
        <v/>
      </c>
      <c r="I43" s="195" t="str">
        <f>'Matriz de Indicadores'!$CN$26</f>
        <v/>
      </c>
      <c r="J43" s="196" t="str">
        <f t="shared" si="5"/>
        <v/>
      </c>
      <c r="K43" s="196" t="str">
        <f t="shared" si="6"/>
        <v/>
      </c>
      <c r="L43" s="196" t="str">
        <f t="shared" si="7"/>
        <v/>
      </c>
      <c r="M43" s="196" t="str">
        <f t="shared" si="8"/>
        <v/>
      </c>
      <c r="N43" s="197">
        <v>0.95</v>
      </c>
      <c r="O43" s="544" t="str">
        <f t="shared" si="9"/>
        <v/>
      </c>
      <c r="P43" s="587"/>
      <c r="Q43" s="636"/>
      <c r="R43" s="637"/>
      <c r="S43" s="637"/>
      <c r="T43" s="637"/>
      <c r="U43" s="637"/>
      <c r="V43" s="637"/>
      <c r="W43" s="638"/>
      <c r="X43" s="636"/>
      <c r="Y43" s="637"/>
      <c r="Z43" s="637"/>
      <c r="AA43" s="637"/>
      <c r="AB43" s="637"/>
      <c r="AC43" s="637"/>
      <c r="AD43" s="638"/>
      <c r="AE43" s="12"/>
    </row>
    <row r="44" spans="1:31" ht="23.25" customHeight="1" x14ac:dyDescent="0.35">
      <c r="A44" s="7"/>
      <c r="B44" s="585" t="s">
        <v>387</v>
      </c>
      <c r="C44" s="586"/>
      <c r="D44" s="195" t="str">
        <f>'Matriz de Indicadores'!$CR$21</f>
        <v/>
      </c>
      <c r="E44" s="195" t="str">
        <f>'Matriz de Indicadores'!$CR$22</f>
        <v/>
      </c>
      <c r="F44" s="195" t="str">
        <f>'Matriz de Indicadores'!$CR$23</f>
        <v/>
      </c>
      <c r="G44" s="195" t="str">
        <f>'Matriz de Indicadores'!$CR$24</f>
        <v/>
      </c>
      <c r="H44" s="195" t="str">
        <f>'Matriz de Indicadores'!$CR$25</f>
        <v/>
      </c>
      <c r="I44" s="195" t="str">
        <f>'Matriz de Indicadores'!$CR$26</f>
        <v/>
      </c>
      <c r="J44" s="196" t="str">
        <f t="shared" si="5"/>
        <v/>
      </c>
      <c r="K44" s="196" t="str">
        <f t="shared" si="6"/>
        <v/>
      </c>
      <c r="L44" s="196" t="str">
        <f t="shared" si="7"/>
        <v/>
      </c>
      <c r="M44" s="196" t="str">
        <f t="shared" si="8"/>
        <v/>
      </c>
      <c r="N44" s="197">
        <v>0.95</v>
      </c>
      <c r="O44" s="544" t="str">
        <f t="shared" si="9"/>
        <v/>
      </c>
      <c r="P44" s="587"/>
      <c r="Q44" s="636"/>
      <c r="R44" s="637"/>
      <c r="S44" s="637"/>
      <c r="T44" s="637"/>
      <c r="U44" s="637"/>
      <c r="V44" s="637"/>
      <c r="W44" s="638"/>
      <c r="X44" s="636"/>
      <c r="Y44" s="637"/>
      <c r="Z44" s="637"/>
      <c r="AA44" s="637"/>
      <c r="AB44" s="637"/>
      <c r="AC44" s="637"/>
      <c r="AD44" s="638"/>
      <c r="AE44" s="12"/>
    </row>
    <row r="45" spans="1:31" ht="23.25" customHeight="1" x14ac:dyDescent="0.35">
      <c r="A45" s="7"/>
      <c r="B45" s="585" t="s">
        <v>388</v>
      </c>
      <c r="C45" s="586"/>
      <c r="D45" s="195">
        <f>'Matriz de Indicadores'!$CV$21</f>
        <v>0</v>
      </c>
      <c r="E45" s="195">
        <f>'Matriz de Indicadores'!$CV$22</f>
        <v>0</v>
      </c>
      <c r="F45" s="195">
        <f>'Matriz de Indicadores'!$CV$23</f>
        <v>0</v>
      </c>
      <c r="G45" s="195">
        <f>'Matriz de Indicadores'!$CV$24</f>
        <v>0</v>
      </c>
      <c r="H45" s="195">
        <f>'Matriz de Indicadores'!$CV$25</f>
        <v>0</v>
      </c>
      <c r="I45" s="195">
        <f>'Matriz de Indicadores'!$CV$26</f>
        <v>0</v>
      </c>
      <c r="J45" s="196">
        <f t="shared" si="5"/>
        <v>0</v>
      </c>
      <c r="K45" s="196">
        <f t="shared" si="6"/>
        <v>0</v>
      </c>
      <c r="L45" s="196">
        <f t="shared" si="7"/>
        <v>0</v>
      </c>
      <c r="M45" s="196">
        <f t="shared" si="8"/>
        <v>0</v>
      </c>
      <c r="N45" s="197">
        <v>0.95</v>
      </c>
      <c r="O45" s="544">
        <f t="shared" si="9"/>
        <v>0</v>
      </c>
      <c r="P45" s="587"/>
      <c r="Q45" s="636"/>
      <c r="R45" s="637"/>
      <c r="S45" s="637"/>
      <c r="T45" s="637"/>
      <c r="U45" s="637"/>
      <c r="V45" s="637"/>
      <c r="W45" s="638"/>
      <c r="X45" s="636"/>
      <c r="Y45" s="637"/>
      <c r="Z45" s="637"/>
      <c r="AA45" s="637"/>
      <c r="AB45" s="637"/>
      <c r="AC45" s="637"/>
      <c r="AD45" s="638"/>
      <c r="AE45" s="12"/>
    </row>
    <row r="46" spans="1:31" ht="23.25" customHeight="1" x14ac:dyDescent="0.35">
      <c r="A46" s="7"/>
      <c r="B46" s="585" t="s">
        <v>389</v>
      </c>
      <c r="C46" s="586"/>
      <c r="D46" s="195">
        <f>'Matriz de Indicadores'!$CZ$21</f>
        <v>0</v>
      </c>
      <c r="E46" s="195">
        <f>'Matriz de Indicadores'!$CZ$22</f>
        <v>0</v>
      </c>
      <c r="F46" s="195">
        <f>'Matriz de Indicadores'!$CZ$23</f>
        <v>0</v>
      </c>
      <c r="G46" s="195">
        <f>'Matriz de Indicadores'!$CZ$24</f>
        <v>0</v>
      </c>
      <c r="H46" s="195">
        <f>'Matriz de Indicadores'!$CZ$25</f>
        <v>0</v>
      </c>
      <c r="I46" s="195">
        <f>'Matriz de Indicadores'!$CZ$26</f>
        <v>0</v>
      </c>
      <c r="J46" s="196">
        <f t="shared" si="5"/>
        <v>0</v>
      </c>
      <c r="K46" s="196">
        <f t="shared" si="6"/>
        <v>0</v>
      </c>
      <c r="L46" s="196">
        <f t="shared" si="7"/>
        <v>0</v>
      </c>
      <c r="M46" s="196">
        <f t="shared" si="8"/>
        <v>0</v>
      </c>
      <c r="N46" s="197">
        <v>0.95</v>
      </c>
      <c r="O46" s="544">
        <f t="shared" si="9"/>
        <v>0</v>
      </c>
      <c r="P46" s="587"/>
      <c r="Q46" s="636"/>
      <c r="R46" s="637"/>
      <c r="S46" s="637"/>
      <c r="T46" s="637"/>
      <c r="U46" s="637"/>
      <c r="V46" s="637"/>
      <c r="W46" s="638"/>
      <c r="X46" s="636"/>
      <c r="Y46" s="637"/>
      <c r="Z46" s="637"/>
      <c r="AA46" s="637"/>
      <c r="AB46" s="637"/>
      <c r="AC46" s="637"/>
      <c r="AD46" s="638"/>
      <c r="AE46" s="12"/>
    </row>
    <row r="47" spans="1:31" ht="23.25" customHeight="1" x14ac:dyDescent="0.35">
      <c r="A47" s="7"/>
      <c r="B47" s="514" t="s">
        <v>393</v>
      </c>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12"/>
    </row>
    <row r="48" spans="1:31" ht="23.25" customHeight="1" x14ac:dyDescent="0.35">
      <c r="A48" s="7"/>
      <c r="B48" s="601"/>
      <c r="C48" s="601"/>
      <c r="D48" s="601"/>
      <c r="E48" s="601"/>
      <c r="F48" s="601"/>
      <c r="G48" s="601"/>
      <c r="H48" s="601"/>
      <c r="I48" s="601"/>
      <c r="J48" s="601"/>
      <c r="K48" s="601"/>
      <c r="L48" s="601"/>
      <c r="M48" s="601"/>
      <c r="N48" s="601"/>
      <c r="O48" s="601"/>
      <c r="P48" s="601"/>
      <c r="Q48" s="601"/>
      <c r="R48" s="601"/>
      <c r="S48" s="601"/>
      <c r="T48" s="604"/>
      <c r="U48" s="600"/>
      <c r="V48" s="601"/>
      <c r="W48" s="601"/>
      <c r="X48" s="601"/>
      <c r="Y48" s="601"/>
      <c r="Z48" s="601"/>
      <c r="AA48" s="601"/>
      <c r="AB48" s="601"/>
      <c r="AC48" s="601"/>
      <c r="AD48" s="601"/>
      <c r="AE48" s="12"/>
    </row>
    <row r="49" spans="1:31" ht="23.25" customHeight="1" x14ac:dyDescent="0.35">
      <c r="A49" s="7"/>
      <c r="B49" s="603"/>
      <c r="C49" s="603"/>
      <c r="D49" s="603"/>
      <c r="E49" s="603"/>
      <c r="F49" s="603"/>
      <c r="G49" s="603"/>
      <c r="H49" s="603"/>
      <c r="I49" s="603"/>
      <c r="J49" s="603"/>
      <c r="K49" s="603"/>
      <c r="L49" s="603"/>
      <c r="M49" s="603"/>
      <c r="N49" s="603"/>
      <c r="O49" s="603"/>
      <c r="P49" s="603"/>
      <c r="Q49" s="603"/>
      <c r="R49" s="603"/>
      <c r="S49" s="603"/>
      <c r="T49" s="605"/>
      <c r="U49" s="602"/>
      <c r="V49" s="603"/>
      <c r="W49" s="603"/>
      <c r="X49" s="603"/>
      <c r="Y49" s="603"/>
      <c r="Z49" s="603"/>
      <c r="AA49" s="603"/>
      <c r="AB49" s="603"/>
      <c r="AC49" s="603"/>
      <c r="AD49" s="603"/>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5"/>
      <c r="U50" s="602"/>
      <c r="V50" s="603"/>
      <c r="W50" s="603"/>
      <c r="X50" s="603"/>
      <c r="Y50" s="603"/>
      <c r="Z50" s="603"/>
      <c r="AA50" s="603"/>
      <c r="AB50" s="603"/>
      <c r="AC50" s="603"/>
      <c r="AD50" s="603"/>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5"/>
      <c r="U51" s="602"/>
      <c r="V51" s="603"/>
      <c r="W51" s="603"/>
      <c r="X51" s="603"/>
      <c r="Y51" s="603"/>
      <c r="Z51" s="603"/>
      <c r="AA51" s="603"/>
      <c r="AB51" s="603"/>
      <c r="AC51" s="603"/>
      <c r="AD51" s="603"/>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5"/>
      <c r="U52" s="602"/>
      <c r="V52" s="603"/>
      <c r="W52" s="603"/>
      <c r="X52" s="603"/>
      <c r="Y52" s="603"/>
      <c r="Z52" s="603"/>
      <c r="AA52" s="603"/>
      <c r="AB52" s="603"/>
      <c r="AC52" s="603"/>
      <c r="AD52" s="603"/>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5"/>
      <c r="U53" s="602"/>
      <c r="V53" s="603"/>
      <c r="W53" s="603"/>
      <c r="X53" s="603"/>
      <c r="Y53" s="603"/>
      <c r="Z53" s="603"/>
      <c r="AA53" s="603"/>
      <c r="AB53" s="603"/>
      <c r="AC53" s="603"/>
      <c r="AD53" s="603"/>
      <c r="AE53" s="12"/>
    </row>
    <row r="54" spans="1:31" ht="23.25" customHeight="1" x14ac:dyDescent="0.35">
      <c r="A54" s="7"/>
      <c r="B54" s="603"/>
      <c r="C54" s="603"/>
      <c r="D54" s="603"/>
      <c r="E54" s="603"/>
      <c r="F54" s="603"/>
      <c r="G54" s="603"/>
      <c r="H54" s="603"/>
      <c r="I54" s="603"/>
      <c r="J54" s="603"/>
      <c r="K54" s="603"/>
      <c r="L54" s="603"/>
      <c r="M54" s="603"/>
      <c r="N54" s="603"/>
      <c r="O54" s="603"/>
      <c r="P54" s="603"/>
      <c r="Q54" s="603"/>
      <c r="R54" s="603"/>
      <c r="S54" s="603"/>
      <c r="T54" s="605"/>
      <c r="U54" s="606"/>
      <c r="V54" s="607"/>
      <c r="W54" s="607"/>
      <c r="X54" s="607"/>
      <c r="Y54" s="607"/>
      <c r="Z54" s="607"/>
      <c r="AA54" s="607"/>
      <c r="AB54" s="607"/>
      <c r="AC54" s="607"/>
      <c r="AD54" s="607"/>
      <c r="AE54" s="12"/>
    </row>
    <row r="55" spans="1:31" ht="23.25" customHeight="1" x14ac:dyDescent="0.35">
      <c r="A55" s="7"/>
      <c r="B55" s="603"/>
      <c r="C55" s="603"/>
      <c r="D55" s="603"/>
      <c r="E55" s="603"/>
      <c r="F55" s="603"/>
      <c r="G55" s="603"/>
      <c r="H55" s="603"/>
      <c r="I55" s="603"/>
      <c r="J55" s="603"/>
      <c r="K55" s="603"/>
      <c r="L55" s="603"/>
      <c r="M55" s="603"/>
      <c r="N55" s="603"/>
      <c r="O55" s="603"/>
      <c r="P55" s="603"/>
      <c r="Q55" s="603"/>
      <c r="R55" s="603"/>
      <c r="S55" s="603"/>
      <c r="T55" s="605"/>
      <c r="U55" s="600"/>
      <c r="V55" s="601"/>
      <c r="W55" s="601"/>
      <c r="X55" s="601"/>
      <c r="Y55" s="601"/>
      <c r="Z55" s="601"/>
      <c r="AA55" s="601"/>
      <c r="AB55" s="601"/>
      <c r="AC55" s="601"/>
      <c r="AD55" s="601"/>
      <c r="AE55" s="12"/>
    </row>
    <row r="56" spans="1:31" ht="23.25" customHeight="1" x14ac:dyDescent="0.35">
      <c r="A56" s="7"/>
      <c r="B56" s="603"/>
      <c r="C56" s="603"/>
      <c r="D56" s="603"/>
      <c r="E56" s="603"/>
      <c r="F56" s="603"/>
      <c r="G56" s="603"/>
      <c r="H56" s="603"/>
      <c r="I56" s="603"/>
      <c r="J56" s="603"/>
      <c r="K56" s="603"/>
      <c r="L56" s="603"/>
      <c r="M56" s="603"/>
      <c r="N56" s="603"/>
      <c r="O56" s="603"/>
      <c r="P56" s="603"/>
      <c r="Q56" s="603"/>
      <c r="R56" s="603"/>
      <c r="S56" s="603"/>
      <c r="T56" s="605"/>
      <c r="U56" s="602"/>
      <c r="V56" s="603"/>
      <c r="W56" s="603"/>
      <c r="X56" s="603"/>
      <c r="Y56" s="603"/>
      <c r="Z56" s="603"/>
      <c r="AA56" s="603"/>
      <c r="AB56" s="603"/>
      <c r="AC56" s="603"/>
      <c r="AD56" s="603"/>
      <c r="AE56" s="12"/>
    </row>
    <row r="57" spans="1:31" ht="23.25" customHeight="1" x14ac:dyDescent="0.35">
      <c r="A57" s="7"/>
      <c r="B57" s="603"/>
      <c r="C57" s="603"/>
      <c r="D57" s="603"/>
      <c r="E57" s="603"/>
      <c r="F57" s="603"/>
      <c r="G57" s="603"/>
      <c r="H57" s="603"/>
      <c r="I57" s="603"/>
      <c r="J57" s="603"/>
      <c r="K57" s="603"/>
      <c r="L57" s="603"/>
      <c r="M57" s="603"/>
      <c r="N57" s="603"/>
      <c r="O57" s="603"/>
      <c r="P57" s="603"/>
      <c r="Q57" s="603"/>
      <c r="R57" s="603"/>
      <c r="S57" s="603"/>
      <c r="T57" s="605"/>
      <c r="U57" s="602"/>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5"/>
      <c r="U58" s="602"/>
      <c r="V58" s="603"/>
      <c r="W58" s="603"/>
      <c r="X58" s="603"/>
      <c r="Y58" s="603"/>
      <c r="Z58" s="603"/>
      <c r="AA58" s="603"/>
      <c r="AB58" s="603"/>
      <c r="AC58" s="603"/>
      <c r="AD58" s="603"/>
      <c r="AE58" s="12"/>
    </row>
    <row r="59" spans="1:31" ht="23.25" customHeight="1" x14ac:dyDescent="0.35">
      <c r="A59" s="7"/>
      <c r="B59" s="603"/>
      <c r="C59" s="603"/>
      <c r="D59" s="603"/>
      <c r="E59" s="603"/>
      <c r="F59" s="603"/>
      <c r="G59" s="603"/>
      <c r="H59" s="603"/>
      <c r="I59" s="603"/>
      <c r="J59" s="603"/>
      <c r="K59" s="603"/>
      <c r="L59" s="603"/>
      <c r="M59" s="603"/>
      <c r="N59" s="603"/>
      <c r="O59" s="603"/>
      <c r="P59" s="603"/>
      <c r="Q59" s="603"/>
      <c r="R59" s="603"/>
      <c r="S59" s="603"/>
      <c r="T59" s="605"/>
      <c r="U59" s="602"/>
      <c r="V59" s="603"/>
      <c r="W59" s="603"/>
      <c r="X59" s="603"/>
      <c r="Y59" s="603"/>
      <c r="Z59" s="603"/>
      <c r="AA59" s="603"/>
      <c r="AB59" s="603"/>
      <c r="AC59" s="603"/>
      <c r="AD59" s="603"/>
      <c r="AE59" s="12"/>
    </row>
    <row r="60" spans="1:31" ht="23.25" customHeight="1" x14ac:dyDescent="0.35">
      <c r="A60" s="7"/>
      <c r="B60" s="603"/>
      <c r="C60" s="603"/>
      <c r="D60" s="603"/>
      <c r="E60" s="603"/>
      <c r="F60" s="603"/>
      <c r="G60" s="603"/>
      <c r="H60" s="603"/>
      <c r="I60" s="603"/>
      <c r="J60" s="603"/>
      <c r="K60" s="603"/>
      <c r="L60" s="603"/>
      <c r="M60" s="603"/>
      <c r="N60" s="603"/>
      <c r="O60" s="603"/>
      <c r="P60" s="603"/>
      <c r="Q60" s="603"/>
      <c r="R60" s="603"/>
      <c r="S60" s="603"/>
      <c r="T60" s="605"/>
      <c r="U60" s="602"/>
      <c r="V60" s="603"/>
      <c r="W60" s="603"/>
      <c r="X60" s="603"/>
      <c r="Y60" s="603"/>
      <c r="Z60" s="603"/>
      <c r="AA60" s="603"/>
      <c r="AB60" s="603"/>
      <c r="AC60" s="603"/>
      <c r="AD60" s="603"/>
      <c r="AE60" s="12"/>
    </row>
    <row r="61" spans="1:31" ht="23.25" customHeight="1" x14ac:dyDescent="0.35">
      <c r="A61" s="7"/>
      <c r="B61" s="603"/>
      <c r="C61" s="603"/>
      <c r="D61" s="603"/>
      <c r="E61" s="603"/>
      <c r="F61" s="603"/>
      <c r="G61" s="603"/>
      <c r="H61" s="603"/>
      <c r="I61" s="603"/>
      <c r="J61" s="603"/>
      <c r="K61" s="603"/>
      <c r="L61" s="603"/>
      <c r="M61" s="603"/>
      <c r="N61" s="603"/>
      <c r="O61" s="603"/>
      <c r="P61" s="603"/>
      <c r="Q61" s="603"/>
      <c r="R61" s="603"/>
      <c r="S61" s="603"/>
      <c r="T61" s="605"/>
      <c r="U61" s="602"/>
      <c r="V61" s="603"/>
      <c r="W61" s="603"/>
      <c r="X61" s="603"/>
      <c r="Y61" s="603"/>
      <c r="Z61" s="603"/>
      <c r="AA61" s="603"/>
      <c r="AB61" s="603"/>
      <c r="AC61" s="603"/>
      <c r="AD61" s="603"/>
      <c r="AE61" s="12"/>
    </row>
    <row r="62" spans="1:31" ht="23.25" customHeight="1" x14ac:dyDescent="0.35">
      <c r="A62" s="7"/>
      <c r="B62" s="603"/>
      <c r="C62" s="603"/>
      <c r="D62" s="603"/>
      <c r="E62" s="603"/>
      <c r="F62" s="603"/>
      <c r="G62" s="603"/>
      <c r="H62" s="603"/>
      <c r="I62" s="603"/>
      <c r="J62" s="603"/>
      <c r="K62" s="603"/>
      <c r="L62" s="603"/>
      <c r="M62" s="603"/>
      <c r="N62" s="603"/>
      <c r="O62" s="603"/>
      <c r="P62" s="603"/>
      <c r="Q62" s="603"/>
      <c r="R62" s="603"/>
      <c r="S62" s="603"/>
      <c r="T62" s="605"/>
      <c r="U62" s="602"/>
      <c r="V62" s="603"/>
      <c r="W62" s="603"/>
      <c r="X62" s="603"/>
      <c r="Y62" s="603"/>
      <c r="Z62" s="603"/>
      <c r="AA62" s="603"/>
      <c r="AB62" s="603"/>
      <c r="AC62" s="603"/>
      <c r="AD62" s="603"/>
      <c r="AE62" s="12"/>
    </row>
    <row r="63" spans="1:31" ht="23.25" customHeight="1" x14ac:dyDescent="0.35">
      <c r="A63" s="7"/>
      <c r="B63" s="603"/>
      <c r="C63" s="603"/>
      <c r="D63" s="603"/>
      <c r="E63" s="603"/>
      <c r="F63" s="603"/>
      <c r="G63" s="603"/>
      <c r="H63" s="603"/>
      <c r="I63" s="603"/>
      <c r="J63" s="603"/>
      <c r="K63" s="603"/>
      <c r="L63" s="603"/>
      <c r="M63" s="603"/>
      <c r="N63" s="603"/>
      <c r="O63" s="603"/>
      <c r="P63" s="603"/>
      <c r="Q63" s="603"/>
      <c r="R63" s="603"/>
      <c r="S63" s="603"/>
      <c r="T63" s="605"/>
      <c r="U63" s="602"/>
      <c r="V63" s="603"/>
      <c r="W63" s="603"/>
      <c r="X63" s="603"/>
      <c r="Y63" s="603"/>
      <c r="Z63" s="603"/>
      <c r="AA63" s="603"/>
      <c r="AB63" s="603"/>
      <c r="AC63" s="603"/>
      <c r="AD63" s="603"/>
      <c r="AE63" s="12"/>
    </row>
    <row r="64" spans="1:31" ht="23.25" customHeight="1" x14ac:dyDescent="0.35">
      <c r="A64" s="7"/>
      <c r="B64" s="603"/>
      <c r="C64" s="603"/>
      <c r="D64" s="603"/>
      <c r="E64" s="603"/>
      <c r="F64" s="603"/>
      <c r="G64" s="603"/>
      <c r="H64" s="603"/>
      <c r="I64" s="603"/>
      <c r="J64" s="603"/>
      <c r="K64" s="603"/>
      <c r="L64" s="603"/>
      <c r="M64" s="603"/>
      <c r="N64" s="603"/>
      <c r="O64" s="603"/>
      <c r="P64" s="603"/>
      <c r="Q64" s="603"/>
      <c r="R64" s="603"/>
      <c r="S64" s="603"/>
      <c r="T64" s="605"/>
      <c r="U64" s="602"/>
      <c r="V64" s="603"/>
      <c r="W64" s="603"/>
      <c r="X64" s="603"/>
      <c r="Y64" s="603"/>
      <c r="Z64" s="603"/>
      <c r="AA64" s="603"/>
      <c r="AB64" s="603"/>
      <c r="AC64" s="603"/>
      <c r="AD64" s="603"/>
      <c r="AE64" s="12"/>
    </row>
    <row r="65" spans="1:31" ht="23.25" customHeight="1" x14ac:dyDescent="0.35">
      <c r="A65" s="12"/>
      <c r="B65" s="603"/>
      <c r="C65" s="603"/>
      <c r="D65" s="603"/>
      <c r="E65" s="603"/>
      <c r="F65" s="603"/>
      <c r="G65" s="603"/>
      <c r="H65" s="603"/>
      <c r="I65" s="603"/>
      <c r="J65" s="603"/>
      <c r="K65" s="603"/>
      <c r="L65" s="603"/>
      <c r="M65" s="603"/>
      <c r="N65" s="603"/>
      <c r="O65" s="603"/>
      <c r="P65" s="603"/>
      <c r="Q65" s="603"/>
      <c r="R65" s="603"/>
      <c r="S65" s="603"/>
      <c r="T65" s="605"/>
      <c r="U65" s="602"/>
      <c r="V65" s="603"/>
      <c r="W65" s="603"/>
      <c r="X65" s="603"/>
      <c r="Y65" s="603"/>
      <c r="Z65" s="603"/>
      <c r="AA65" s="603"/>
      <c r="AB65" s="603"/>
      <c r="AC65" s="603"/>
      <c r="AD65" s="603"/>
      <c r="AE65" s="12"/>
    </row>
    <row r="66" spans="1:31" ht="23.25" customHeight="1" x14ac:dyDescent="0.35">
      <c r="A66" s="12"/>
      <c r="B66" s="12"/>
      <c r="C66" s="12"/>
      <c r="D66" s="12"/>
      <c r="E66" s="12"/>
      <c r="F66" s="12"/>
      <c r="G66" s="12"/>
      <c r="H66" s="12"/>
      <c r="I66" s="12"/>
      <c r="J66" s="12"/>
      <c r="K66" s="12"/>
      <c r="L66" s="12"/>
      <c r="M66" s="70"/>
      <c r="N66" s="70"/>
      <c r="O66" s="12"/>
      <c r="P66" s="12"/>
      <c r="Q66" s="12"/>
      <c r="R66" s="12"/>
      <c r="S66" s="12"/>
      <c r="T66" s="12"/>
      <c r="U66" s="12"/>
      <c r="V66" s="12"/>
      <c r="W66" s="12"/>
      <c r="X66" s="12"/>
      <c r="Y66" s="12"/>
      <c r="Z66" s="12"/>
      <c r="AA66" s="12"/>
      <c r="AB66" s="12"/>
      <c r="AC66" s="12"/>
      <c r="AD66" s="12"/>
      <c r="AE66" s="12"/>
    </row>
  </sheetData>
  <sheetProtection selectLockedCells="1"/>
  <mergeCells count="137">
    <mergeCell ref="G18:M18"/>
    <mergeCell ref="O18:AD18"/>
    <mergeCell ref="B11:C11"/>
    <mergeCell ref="B12:C12"/>
    <mergeCell ref="B15:C15"/>
    <mergeCell ref="D15:E15"/>
    <mergeCell ref="F15:G15"/>
    <mergeCell ref="H15:I15"/>
    <mergeCell ref="J15:K15"/>
    <mergeCell ref="L15:N15"/>
    <mergeCell ref="O15:AD15"/>
    <mergeCell ref="D11:AB11"/>
    <mergeCell ref="D12:AB12"/>
    <mergeCell ref="AC11:AD11"/>
    <mergeCell ref="AC12:AD12"/>
    <mergeCell ref="C26:H26"/>
    <mergeCell ref="I26:K26"/>
    <mergeCell ref="N26:V26"/>
    <mergeCell ref="W26:AC26"/>
    <mergeCell ref="C27:H27"/>
    <mergeCell ref="I27:K27"/>
    <mergeCell ref="N27:V27"/>
    <mergeCell ref="W27:AC27"/>
    <mergeCell ref="B22:B24"/>
    <mergeCell ref="L22:L24"/>
    <mergeCell ref="N22:V22"/>
    <mergeCell ref="W22:AC22"/>
    <mergeCell ref="N24:V24"/>
    <mergeCell ref="W24:AC24"/>
    <mergeCell ref="C25:H25"/>
    <mergeCell ref="I25:K25"/>
    <mergeCell ref="N25:V25"/>
    <mergeCell ref="W25:AC25"/>
    <mergeCell ref="C22:H24"/>
    <mergeCell ref="I22:K24"/>
    <mergeCell ref="N23:V23"/>
    <mergeCell ref="W23:AC23"/>
    <mergeCell ref="B19:AD19"/>
    <mergeCell ref="C20:E20"/>
    <mergeCell ref="G20:P20"/>
    <mergeCell ref="R20:AD20"/>
    <mergeCell ref="C21:H21"/>
    <mergeCell ref="I21:K21"/>
    <mergeCell ref="N21:V21"/>
    <mergeCell ref="W21:AC21"/>
    <mergeCell ref="B13:J13"/>
    <mergeCell ref="K13:AD13"/>
    <mergeCell ref="B14:J14"/>
    <mergeCell ref="K14:AD14"/>
    <mergeCell ref="B16:C16"/>
    <mergeCell ref="D16:E16"/>
    <mergeCell ref="F16:G16"/>
    <mergeCell ref="J16:K16"/>
    <mergeCell ref="L16:N16"/>
    <mergeCell ref="S16:T16"/>
    <mergeCell ref="Y16:AA16"/>
    <mergeCell ref="B17:C17"/>
    <mergeCell ref="D17:F17"/>
    <mergeCell ref="G17:AD17"/>
    <mergeCell ref="B18:C18"/>
    <mergeCell ref="D18:F18"/>
    <mergeCell ref="B46:C46"/>
    <mergeCell ref="O46:P46"/>
    <mergeCell ref="B48:T65"/>
    <mergeCell ref="Q46:W46"/>
    <mergeCell ref="B47:AD47"/>
    <mergeCell ref="B41:C41"/>
    <mergeCell ref="B38:C38"/>
    <mergeCell ref="B39:C39"/>
    <mergeCell ref="O38:P38"/>
    <mergeCell ref="O39:P39"/>
    <mergeCell ref="O40:P40"/>
    <mergeCell ref="O41:P41"/>
    <mergeCell ref="B44:C44"/>
    <mergeCell ref="B45:C45"/>
    <mergeCell ref="B42:C42"/>
    <mergeCell ref="B43:C43"/>
    <mergeCell ref="O42:P42"/>
    <mergeCell ref="O43:P43"/>
    <mergeCell ref="O44:P44"/>
    <mergeCell ref="O45:P45"/>
    <mergeCell ref="Q39:W39"/>
    <mergeCell ref="Q40:W40"/>
    <mergeCell ref="Q41:W41"/>
    <mergeCell ref="Q42:W42"/>
    <mergeCell ref="B36:C36"/>
    <mergeCell ref="B37:C37"/>
    <mergeCell ref="O37:P37"/>
    <mergeCell ref="B34:C34"/>
    <mergeCell ref="B35:C35"/>
    <mergeCell ref="O34:P34"/>
    <mergeCell ref="O35:P35"/>
    <mergeCell ref="O36:P36"/>
    <mergeCell ref="B40:C40"/>
    <mergeCell ref="B32:C32"/>
    <mergeCell ref="B33:C33"/>
    <mergeCell ref="B28:C28"/>
    <mergeCell ref="B31:C31"/>
    <mergeCell ref="O31:P31"/>
    <mergeCell ref="O32:P32"/>
    <mergeCell ref="O33:P33"/>
    <mergeCell ref="Q28:W28"/>
    <mergeCell ref="Q31:W31"/>
    <mergeCell ref="Q32:W32"/>
    <mergeCell ref="Q33:W33"/>
    <mergeCell ref="O28:P28"/>
    <mergeCell ref="B29:C29"/>
    <mergeCell ref="B30:C30"/>
    <mergeCell ref="O29:P29"/>
    <mergeCell ref="O30:P30"/>
    <mergeCell ref="Q34:W34"/>
    <mergeCell ref="Q35:W35"/>
    <mergeCell ref="Q36:W36"/>
    <mergeCell ref="Q37:W37"/>
    <mergeCell ref="Q38:W38"/>
    <mergeCell ref="X28:AD28"/>
    <mergeCell ref="X31:AD31"/>
    <mergeCell ref="X32:AD32"/>
    <mergeCell ref="X33:AD33"/>
    <mergeCell ref="X34:AD34"/>
    <mergeCell ref="X35:AD35"/>
    <mergeCell ref="X36:AD36"/>
    <mergeCell ref="X37:AD37"/>
    <mergeCell ref="X38:AD38"/>
    <mergeCell ref="X46:AD46"/>
    <mergeCell ref="U48:AD54"/>
    <mergeCell ref="U55:AD65"/>
    <mergeCell ref="X39:AD39"/>
    <mergeCell ref="X40:AD40"/>
    <mergeCell ref="X41:AD41"/>
    <mergeCell ref="X42:AD42"/>
    <mergeCell ref="Q43:W43"/>
    <mergeCell ref="Q44:W44"/>
    <mergeCell ref="Q45:W45"/>
    <mergeCell ref="X43:AD43"/>
    <mergeCell ref="X44:AD44"/>
    <mergeCell ref="X45:AD45"/>
  </mergeCells>
  <phoneticPr fontId="5" type="noConversion"/>
  <conditionalFormatting sqref="R16 AD16">
    <cfRule type="iconSet" priority="9">
      <iconSet iconSet="3Flags" showValue="0">
        <cfvo type="percent" val="0"/>
        <cfvo type="num" val="0"/>
        <cfvo type="num" val="1"/>
      </iconSet>
    </cfRule>
  </conditionalFormatting>
  <conditionalFormatting sqref="X16">
    <cfRule type="iconSet" priority="8">
      <iconSet iconSet="3Flags" showValue="0">
        <cfvo type="percent" val="0"/>
        <cfvo type="num" val="0"/>
        <cfvo type="num" val="1"/>
      </iconSet>
    </cfRule>
  </conditionalFormatting>
  <conditionalFormatting sqref="I16">
    <cfRule type="cellIs" dxfId="128" priority="5" operator="equal">
      <formula>"▲"</formula>
    </cfRule>
    <cfRule type="cellIs" dxfId="127" priority="6" operator="equal">
      <formula>"▼"</formula>
    </cfRule>
    <cfRule type="cellIs" dxfId="126" priority="7" operator="equal">
      <formula>"■"</formula>
    </cfRule>
  </conditionalFormatting>
  <conditionalFormatting sqref="O29:P46">
    <cfRule type="cellIs" dxfId="125" priority="1" stopIfTrue="1" operator="equal">
      <formula>""</formula>
    </cfRule>
    <cfRule type="cellIs" dxfId="124" priority="2" stopIfTrue="1" operator="greaterThanOrEqual">
      <formula>$AC$16</formula>
    </cfRule>
    <cfRule type="cellIs" dxfId="123" priority="3" stopIfTrue="1" operator="between">
      <formula>$U$16</formula>
      <formula>$W$16</formula>
    </cfRule>
    <cfRule type="cellIs" dxfId="122" priority="4" stopIfTrue="1" operator="lessThan">
      <formula>$Q$16</formula>
    </cfRule>
  </conditionalFormatting>
  <dataValidations count="15">
    <dataValidation type="list" allowBlank="1" showInputMessage="1" showErrorMessage="1" sqref="AA16">
      <formula1>"Usuarios,Procesos,Aprendizaje,Recursos"</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H16">
      <formula1>"Creciente,Constante,Decreciente"</formula1>
    </dataValidation>
    <dataValidation type="list" allowBlank="1" showInputMessage="1" showErrorMessage="1" sqref="S16 B18">
      <formula1>"Porcentaje,Moneda,Horas,Días,Número entero,Número decimal"</formula1>
    </dataValidation>
    <dataValidation type="list" allowBlank="1" showInputMessage="1" showErrorMessage="1" sqref="V16">
      <formula1>"≤ X ≤,≤ X &lt;,&lt; X ≤,&lt; X &lt;"</formula1>
    </dataValidation>
    <dataValidation type="list" allowBlank="1" showInputMessage="1" showErrorMessage="1" sqref="AB16 P16">
      <formula1>"X ≥,X &gt;,X &lt;,≤ X"</formula1>
    </dataValidation>
    <dataValidation type="list" allowBlank="1" showInputMessage="1" showErrorMessage="1" sqref="F16">
      <formula1>"Impacto,Resultado,Producto,Gestión"</formula1>
    </dataValidation>
    <dataValidation type="list" allowBlank="1" showInputMessage="1" showErrorMessage="1" sqref="L16:N16">
      <formula1>"Ciudadanos,Procesos,Aprendizaje,Recursos"</formula1>
    </dataValidation>
    <dataValidation type="list" allowBlank="1" showInputMessage="1" showErrorMessage="1" sqref="B22 B25:B27">
      <formula1>INDIRECT($B$12)</formula1>
    </dataValidation>
    <dataValidation type="list" allowBlank="1" showInputMessage="1" showErrorMessage="1" sqref="M22 M25:M27">
      <formula1>INDIRECT($B22)</formula1>
    </dataValidation>
    <dataValidation type="list" allowBlank="1" showInputMessage="1" showErrorMessage="1" sqref="M23">
      <formula1>INDIRECT($B22)</formula1>
    </dataValidation>
    <dataValidation type="list" allowBlank="1" showInputMessage="1" showErrorMessage="1" sqref="M24">
      <formula1>INDIRECT($B22)</formula1>
    </dataValidation>
    <dataValidation type="list" allowBlank="1" showInputMessage="1" showErrorMessage="1" sqref="B12:C12">
      <formula1>INDIRECT("Objetivos_Estratégicos[ID_OE]")</formula1>
    </dataValidation>
    <dataValidation type="list" allowBlank="1" showInputMessage="1" showErrorMessage="1" sqref="I22:K27">
      <formula1>INDIRECT("Tabla_Dependencias[NOMBRE DE LA DEPENDENCIA]")</formula1>
    </dataValidation>
    <dataValidation allowBlank="1" showInputMessage="1" showErrorMessage="1" prompt="Ponderación del Objetivo Estratégico en función del impacto sobre el cumplimiento global del PEI" sqref="AC11:AD11"/>
  </dataValidations>
  <pageMargins left="0.7" right="0.7" top="0.75" bottom="0.75" header="0.3" footer="0.3"/>
  <pageSetup orientation="portrait" horizontalDpi="4294967293" verticalDpi="4294967293" r:id="rId1"/>
  <ignoredErrors>
    <ignoredError sqref="D35:I46 D27:H27 O27:V27 J31:K46 L31:N46 P31 O32:P46 O31 D25:H25 D26:H26 O22:V22 O23:V23 O24:V24 O25:V25 O26:V26" unlockedFormula="1"/>
    <ignoredError sqref="B31:C46" twoDigitTextYea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0" tint="-0.14999847407452621"/>
  </sheetPr>
  <dimension ref="A1:AJ66"/>
  <sheetViews>
    <sheetView showGridLines="0" topLeftCell="C45" zoomScale="52" zoomScaleNormal="85" workbookViewId="0">
      <selection activeCell="Q41" sqref="Q41:W41"/>
    </sheetView>
  </sheetViews>
  <sheetFormatPr baseColWidth="10" defaultColWidth="0" defaultRowHeight="15" customHeight="1" zeroHeight="1" x14ac:dyDescent="0.35"/>
  <cols>
    <col min="1" max="1" width="3.1796875" customWidth="1"/>
    <col min="2" max="2" width="9.81640625" customWidth="1"/>
    <col min="3" max="3" width="6.453125" customWidth="1"/>
    <col min="4" max="12" width="10.1796875" customWidth="1"/>
    <col min="13" max="13" width="11" customWidth="1"/>
    <col min="14" max="14" width="11" style="68" customWidth="1"/>
    <col min="15" max="15" width="10.1796875" style="68" customWidth="1"/>
    <col min="16" max="16" width="12.81640625" customWidth="1"/>
    <col min="17" max="17" width="8" customWidth="1"/>
    <col min="18" max="18" width="9.81640625" customWidth="1"/>
    <col min="19" max="19" width="7.81640625" customWidth="1"/>
    <col min="20" max="20" width="9.453125" customWidth="1"/>
    <col min="21" max="21" width="9.1796875" customWidth="1"/>
    <col min="22" max="22" width="7" customWidth="1"/>
    <col min="23" max="23" width="6" customWidth="1"/>
    <col min="24" max="24" width="5.81640625" customWidth="1"/>
    <col min="25" max="27" width="5.54296875" customWidth="1"/>
    <col min="28" max="30" width="6" customWidth="1"/>
    <col min="31" max="31" width="10.1796875" customWidth="1"/>
    <col min="32" max="32" width="3.54296875" customWidth="1"/>
    <col min="33" max="33" width="5.54296875" hidden="1" customWidth="1"/>
    <col min="34" max="34" width="9.1796875" hidden="1" customWidth="1"/>
    <col min="35" max="35" width="3.54296875" hidden="1" customWidth="1"/>
    <col min="36" max="16384" width="14.453125" hidden="1"/>
  </cols>
  <sheetData>
    <row r="1" spans="1:35" ht="14.5" x14ac:dyDescent="0.35">
      <c r="A1" s="7"/>
      <c r="B1" s="7"/>
      <c r="C1" s="7"/>
      <c r="D1" s="7"/>
      <c r="E1" s="7"/>
      <c r="F1" s="7"/>
      <c r="G1" s="7"/>
      <c r="H1" s="7"/>
      <c r="I1" s="7"/>
      <c r="J1" s="7"/>
      <c r="K1" s="7"/>
      <c r="L1" s="7"/>
      <c r="M1" s="7"/>
      <c r="N1" s="65"/>
      <c r="O1" s="65"/>
      <c r="P1" s="7"/>
      <c r="Q1" s="7"/>
      <c r="R1" s="7"/>
      <c r="S1" s="7"/>
      <c r="T1" s="7"/>
      <c r="U1" s="7"/>
      <c r="V1" s="7"/>
      <c r="W1" s="7"/>
      <c r="X1" s="7"/>
      <c r="Y1" s="7"/>
      <c r="Z1" s="7"/>
      <c r="AA1" s="7"/>
      <c r="AB1" s="7"/>
      <c r="AC1" s="7"/>
      <c r="AD1" s="7"/>
      <c r="AE1" s="7"/>
      <c r="AF1" s="7"/>
      <c r="AG1" s="52"/>
      <c r="AH1" s="52"/>
      <c r="AI1" s="52"/>
    </row>
    <row r="2" spans="1:35" ht="14.5" x14ac:dyDescent="0.35">
      <c r="A2" s="7"/>
      <c r="B2" s="8"/>
      <c r="C2" s="8"/>
      <c r="D2" s="8"/>
      <c r="E2" s="8"/>
      <c r="F2" s="8"/>
      <c r="G2" s="8"/>
      <c r="H2" s="8"/>
      <c r="I2" s="8"/>
      <c r="J2" s="8"/>
      <c r="K2" s="8"/>
      <c r="L2" s="8"/>
      <c r="M2" s="8"/>
      <c r="N2" s="66"/>
      <c r="O2" s="66"/>
      <c r="P2" s="8"/>
      <c r="Q2" s="8"/>
      <c r="R2" s="8"/>
      <c r="S2" s="8"/>
      <c r="T2" s="8"/>
      <c r="U2" s="8"/>
      <c r="V2" s="8"/>
      <c r="W2" s="8"/>
      <c r="X2" s="8"/>
      <c r="Y2" s="9"/>
      <c r="Z2" s="9"/>
      <c r="AA2" s="9"/>
      <c r="AB2" s="9"/>
      <c r="AC2" s="9"/>
      <c r="AD2" s="9"/>
      <c r="AE2" s="9"/>
      <c r="AF2" s="9"/>
      <c r="AG2" s="52"/>
      <c r="AH2" s="52"/>
      <c r="AI2" s="52"/>
    </row>
    <row r="3" spans="1:35" ht="45" x14ac:dyDescent="0.35">
      <c r="A3" s="7"/>
      <c r="B3" s="13"/>
      <c r="C3" s="11"/>
      <c r="D3" s="11"/>
      <c r="E3" s="11"/>
      <c r="F3" s="11"/>
      <c r="G3" s="11"/>
      <c r="H3" s="11"/>
      <c r="I3" s="11"/>
      <c r="J3" s="11"/>
      <c r="K3" s="11"/>
      <c r="L3" s="11"/>
      <c r="M3" s="11"/>
      <c r="N3" s="67"/>
      <c r="O3" s="67"/>
      <c r="P3" s="11"/>
      <c r="Q3" s="11"/>
      <c r="R3" s="11"/>
      <c r="S3" s="11"/>
      <c r="T3" s="11"/>
      <c r="U3" s="11"/>
      <c r="V3" s="11"/>
      <c r="W3" s="11"/>
      <c r="X3" s="11"/>
      <c r="Y3" s="12"/>
      <c r="Z3" s="12"/>
      <c r="AA3" s="12"/>
      <c r="AB3" s="12"/>
      <c r="AC3" s="12"/>
      <c r="AD3" s="12"/>
      <c r="AE3" s="12"/>
      <c r="AF3" s="12"/>
      <c r="AG3" s="52"/>
      <c r="AH3" s="52"/>
      <c r="AI3" s="52"/>
    </row>
    <row r="4" spans="1:35" ht="16.5" customHeight="1" x14ac:dyDescent="0.35">
      <c r="A4" s="7"/>
      <c r="B4" s="13"/>
      <c r="C4" s="11"/>
      <c r="D4" s="11"/>
      <c r="E4" s="11"/>
      <c r="F4" s="11"/>
      <c r="G4" s="11"/>
      <c r="H4" s="11"/>
      <c r="I4" s="11"/>
      <c r="J4" s="11"/>
      <c r="K4" s="11"/>
      <c r="L4" s="11"/>
      <c r="M4" s="11"/>
      <c r="N4" s="67"/>
      <c r="U4" s="11"/>
      <c r="V4" s="11"/>
      <c r="W4" s="11"/>
      <c r="X4" s="11"/>
      <c r="Y4" s="12"/>
      <c r="Z4" s="12"/>
      <c r="AA4" s="12"/>
      <c r="AB4" s="12"/>
      <c r="AC4" s="12"/>
      <c r="AD4" s="12"/>
      <c r="AE4" s="12"/>
      <c r="AF4" s="12"/>
      <c r="AG4" s="52"/>
      <c r="AH4" s="52"/>
      <c r="AI4" s="52"/>
    </row>
    <row r="5" spans="1:35" ht="15" customHeight="1" x14ac:dyDescent="0.5">
      <c r="A5" s="7"/>
      <c r="B5" s="32"/>
      <c r="AF5" s="12"/>
      <c r="AG5" s="52"/>
      <c r="AH5" s="52"/>
      <c r="AI5" s="52"/>
    </row>
    <row r="6" spans="1:35" ht="15" customHeight="1" x14ac:dyDescent="0.5">
      <c r="A6" s="7"/>
      <c r="B6" s="32"/>
      <c r="AF6" s="12"/>
      <c r="AG6" s="52"/>
      <c r="AH6" s="52"/>
      <c r="AI6" s="52"/>
    </row>
    <row r="7" spans="1:35" ht="15" customHeight="1" x14ac:dyDescent="0.5">
      <c r="A7" s="7"/>
      <c r="B7" s="32"/>
      <c r="AF7" s="12"/>
      <c r="AG7" s="52"/>
      <c r="AH7" s="52"/>
      <c r="AI7" s="52"/>
    </row>
    <row r="8" spans="1:35" ht="15" customHeight="1" x14ac:dyDescent="0.5">
      <c r="A8" s="7"/>
      <c r="B8" s="32"/>
      <c r="AF8" s="12"/>
      <c r="AG8" s="52"/>
      <c r="AH8" s="52"/>
      <c r="AI8" s="52"/>
    </row>
    <row r="9" spans="1:35" ht="15" customHeight="1" x14ac:dyDescent="0.5">
      <c r="A9" s="7"/>
      <c r="B9" s="32"/>
      <c r="AF9" s="12"/>
      <c r="AG9" s="52"/>
      <c r="AH9" s="52"/>
      <c r="AI9" s="52"/>
    </row>
    <row r="10" spans="1:35" ht="15" customHeight="1" x14ac:dyDescent="0.35">
      <c r="A10" s="7"/>
      <c r="B10" s="35"/>
      <c r="C10" s="35"/>
      <c r="D10" s="36"/>
      <c r="E10" s="36"/>
      <c r="F10" s="36"/>
      <c r="G10" s="36"/>
      <c r="H10" s="36"/>
      <c r="I10" s="36"/>
      <c r="J10" s="36"/>
      <c r="K10" s="36"/>
      <c r="L10" s="36"/>
      <c r="M10" s="36"/>
      <c r="N10" s="69"/>
      <c r="U10" s="35"/>
      <c r="V10" s="36"/>
      <c r="W10" s="36"/>
      <c r="X10" s="36"/>
      <c r="Y10" s="36"/>
      <c r="Z10" s="36"/>
      <c r="AA10" s="36"/>
      <c r="AB10" s="36"/>
      <c r="AC10" s="36"/>
      <c r="AD10" s="36"/>
      <c r="AE10" s="36"/>
      <c r="AF10" s="12"/>
      <c r="AG10" s="52"/>
      <c r="AH10" s="52"/>
      <c r="AI10" s="52"/>
    </row>
    <row r="11" spans="1:35"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6"/>
      <c r="AD11" s="518" t="s">
        <v>546</v>
      </c>
      <c r="AE11" s="519"/>
      <c r="AF11" s="12"/>
      <c r="AG11" s="52"/>
      <c r="AH11" s="52"/>
      <c r="AI11" s="52"/>
    </row>
    <row r="12" spans="1:35" ht="33" customHeight="1" x14ac:dyDescent="0.35">
      <c r="A12" s="7"/>
      <c r="B12" s="523" t="s">
        <v>431</v>
      </c>
      <c r="C12" s="523"/>
      <c r="D12" s="551" t="str">
        <f>IF(B12=0,"",VLOOKUP(B12,Objetivos_Estratégicos[],2,FALSE))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7"/>
      <c r="AC12" s="659"/>
      <c r="AD12" s="608">
        <v>0.09</v>
      </c>
      <c r="AE12" s="609"/>
      <c r="AF12" s="12"/>
      <c r="AG12" s="52"/>
      <c r="AH12" s="52"/>
      <c r="AI12" s="52"/>
    </row>
    <row r="13" spans="1:35" ht="23.25" customHeight="1" x14ac:dyDescent="0.35">
      <c r="A13" s="7"/>
      <c r="B13" s="514" t="s">
        <v>3</v>
      </c>
      <c r="C13" s="515"/>
      <c r="D13" s="515"/>
      <c r="E13" s="515"/>
      <c r="F13" s="515"/>
      <c r="G13" s="515"/>
      <c r="H13" s="515"/>
      <c r="I13" s="515"/>
      <c r="J13" s="515"/>
      <c r="K13" s="516"/>
      <c r="L13" s="514" t="s">
        <v>5</v>
      </c>
      <c r="M13" s="515"/>
      <c r="N13" s="515"/>
      <c r="O13" s="515"/>
      <c r="P13" s="515"/>
      <c r="Q13" s="515"/>
      <c r="R13" s="515"/>
      <c r="S13" s="515"/>
      <c r="T13" s="515"/>
      <c r="U13" s="515"/>
      <c r="V13" s="515"/>
      <c r="W13" s="515"/>
      <c r="X13" s="515"/>
      <c r="Y13" s="515"/>
      <c r="Z13" s="515"/>
      <c r="AA13" s="515"/>
      <c r="AB13" s="515"/>
      <c r="AC13" s="515"/>
      <c r="AD13" s="515"/>
      <c r="AE13" s="516"/>
      <c r="AF13" s="12"/>
      <c r="AG13" s="52"/>
      <c r="AH13" s="52"/>
      <c r="AI13" s="52"/>
    </row>
    <row r="14" spans="1:35" ht="24" customHeight="1" x14ac:dyDescent="0.35">
      <c r="A14" s="7"/>
      <c r="B14" s="610" t="s">
        <v>262</v>
      </c>
      <c r="C14" s="611"/>
      <c r="D14" s="611"/>
      <c r="E14" s="611"/>
      <c r="F14" s="611"/>
      <c r="G14" s="611"/>
      <c r="H14" s="611"/>
      <c r="I14" s="611"/>
      <c r="J14" s="611"/>
      <c r="K14" s="612"/>
      <c r="L14" s="610" t="s">
        <v>273</v>
      </c>
      <c r="M14" s="611"/>
      <c r="N14" s="611"/>
      <c r="O14" s="611"/>
      <c r="P14" s="611"/>
      <c r="Q14" s="611"/>
      <c r="R14" s="611"/>
      <c r="S14" s="611"/>
      <c r="T14" s="611"/>
      <c r="U14" s="611"/>
      <c r="V14" s="611"/>
      <c r="W14" s="611"/>
      <c r="X14" s="611"/>
      <c r="Y14" s="611"/>
      <c r="Z14" s="611"/>
      <c r="AA14" s="611"/>
      <c r="AB14" s="611"/>
      <c r="AC14" s="611"/>
      <c r="AD14" s="611"/>
      <c r="AE14" s="612"/>
      <c r="AF14" s="12"/>
      <c r="AG14" s="52"/>
      <c r="AH14" s="52"/>
      <c r="AI14" s="52"/>
    </row>
    <row r="15" spans="1:35" s="52" customFormat="1" ht="23.25" customHeight="1" x14ac:dyDescent="0.35">
      <c r="A15" s="75"/>
      <c r="B15" s="514" t="s">
        <v>10</v>
      </c>
      <c r="C15" s="516"/>
      <c r="D15" s="514" t="s">
        <v>254</v>
      </c>
      <c r="E15" s="515"/>
      <c r="F15" s="516"/>
      <c r="G15" s="514" t="s">
        <v>359</v>
      </c>
      <c r="H15" s="516"/>
      <c r="I15" s="514" t="s">
        <v>308</v>
      </c>
      <c r="J15" s="516"/>
      <c r="K15" s="514" t="s">
        <v>8</v>
      </c>
      <c r="L15" s="516"/>
      <c r="M15" s="514" t="s">
        <v>43</v>
      </c>
      <c r="N15" s="515"/>
      <c r="O15" s="516"/>
      <c r="P15" s="514" t="s">
        <v>248</v>
      </c>
      <c r="Q15" s="515"/>
      <c r="R15" s="515"/>
      <c r="S15" s="515"/>
      <c r="T15" s="515"/>
      <c r="U15" s="515"/>
      <c r="V15" s="515"/>
      <c r="W15" s="515"/>
      <c r="X15" s="515"/>
      <c r="Y15" s="515"/>
      <c r="Z15" s="515"/>
      <c r="AA15" s="515"/>
      <c r="AB15" s="515"/>
      <c r="AC15" s="515"/>
      <c r="AD15" s="515"/>
      <c r="AE15" s="516"/>
      <c r="AF15" s="78"/>
    </row>
    <row r="16" spans="1:35" ht="23.25" customHeight="1" x14ac:dyDescent="0.35">
      <c r="A16" s="7"/>
      <c r="B16" s="544">
        <f>IF($AD$16=0,"",$AD$16)</f>
        <v>0.95</v>
      </c>
      <c r="C16" s="545"/>
      <c r="D16" s="524">
        <v>0.9</v>
      </c>
      <c r="E16" s="525"/>
      <c r="F16" s="616"/>
      <c r="G16" s="533" t="s">
        <v>360</v>
      </c>
      <c r="H16" s="526"/>
      <c r="I16" s="291" t="s">
        <v>270</v>
      </c>
      <c r="J16" s="189" t="str">
        <f>IF(I16="Creciente","▲",IF(I16="Decreciente","▼",IF(I16="Constante","■"," ")))</f>
        <v>▲</v>
      </c>
      <c r="K16" s="533" t="s">
        <v>397</v>
      </c>
      <c r="L16" s="526"/>
      <c r="M16" s="533" t="s">
        <v>336</v>
      </c>
      <c r="N16" s="534"/>
      <c r="O16" s="526"/>
      <c r="P16" s="74" t="s">
        <v>1</v>
      </c>
      <c r="Q16" s="111" t="s">
        <v>391</v>
      </c>
      <c r="R16" s="292">
        <v>0.84989999999999999</v>
      </c>
      <c r="S16" s="190">
        <v>-1</v>
      </c>
      <c r="T16" s="549" t="s">
        <v>2</v>
      </c>
      <c r="U16" s="550"/>
      <c r="V16" s="293">
        <v>0.85</v>
      </c>
      <c r="W16" s="129" t="s">
        <v>392</v>
      </c>
      <c r="X16" s="292">
        <v>0.94989999999999997</v>
      </c>
      <c r="Y16" s="191">
        <v>0</v>
      </c>
      <c r="Z16" s="546" t="s">
        <v>249</v>
      </c>
      <c r="AA16" s="547"/>
      <c r="AB16" s="548"/>
      <c r="AC16" s="111" t="s">
        <v>390</v>
      </c>
      <c r="AD16" s="292">
        <v>0.95</v>
      </c>
      <c r="AE16" s="191">
        <v>1</v>
      </c>
      <c r="AF16" s="12"/>
      <c r="AG16" s="52"/>
      <c r="AH16" s="52"/>
      <c r="AI16" s="52"/>
    </row>
    <row r="17" spans="1:36" s="52" customFormat="1" ht="23.25" customHeight="1" x14ac:dyDescent="0.35">
      <c r="A17" s="75"/>
      <c r="B17" s="514" t="s">
        <v>256</v>
      </c>
      <c r="C17" s="516"/>
      <c r="D17" s="514" t="s">
        <v>309</v>
      </c>
      <c r="E17" s="515"/>
      <c r="F17" s="515"/>
      <c r="G17" s="516"/>
      <c r="H17" s="514" t="s">
        <v>46</v>
      </c>
      <c r="I17" s="515"/>
      <c r="J17" s="515"/>
      <c r="K17" s="515"/>
      <c r="L17" s="515"/>
      <c r="M17" s="515"/>
      <c r="N17" s="515"/>
      <c r="O17" s="515"/>
      <c r="P17" s="515"/>
      <c r="Q17" s="515"/>
      <c r="R17" s="515"/>
      <c r="S17" s="515"/>
      <c r="T17" s="515"/>
      <c r="U17" s="515"/>
      <c r="V17" s="515"/>
      <c r="W17" s="515"/>
      <c r="X17" s="515"/>
      <c r="Y17" s="515"/>
      <c r="Z17" s="515"/>
      <c r="AA17" s="515"/>
      <c r="AB17" s="515"/>
      <c r="AC17" s="515"/>
      <c r="AD17" s="515"/>
      <c r="AE17" s="516"/>
      <c r="AF17" s="78"/>
    </row>
    <row r="18" spans="1:36" ht="48.75" customHeight="1" x14ac:dyDescent="0.35">
      <c r="A18" s="7"/>
      <c r="B18" s="533" t="s">
        <v>242</v>
      </c>
      <c r="C18" s="526"/>
      <c r="D18" s="533" t="s">
        <v>257</v>
      </c>
      <c r="E18" s="534"/>
      <c r="F18" s="534"/>
      <c r="G18" s="526"/>
      <c r="H18" s="639" t="s">
        <v>532</v>
      </c>
      <c r="I18" s="634"/>
      <c r="J18" s="634"/>
      <c r="K18" s="634"/>
      <c r="L18" s="634"/>
      <c r="M18" s="634"/>
      <c r="N18" s="634"/>
      <c r="O18" s="126" t="s">
        <v>361</v>
      </c>
      <c r="P18" s="634" t="s">
        <v>531</v>
      </c>
      <c r="Q18" s="634"/>
      <c r="R18" s="634"/>
      <c r="S18" s="634"/>
      <c r="T18" s="634"/>
      <c r="U18" s="634"/>
      <c r="V18" s="634"/>
      <c r="W18" s="634"/>
      <c r="X18" s="634"/>
      <c r="Y18" s="634"/>
      <c r="Z18" s="634"/>
      <c r="AA18" s="634"/>
      <c r="AB18" s="634"/>
      <c r="AC18" s="634"/>
      <c r="AD18" s="634"/>
      <c r="AE18" s="635"/>
      <c r="AF18" s="12"/>
    </row>
    <row r="19" spans="1:36"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c r="AE19" s="516"/>
      <c r="AF19" s="78"/>
    </row>
    <row r="20" spans="1:36" ht="35.25" customHeight="1" x14ac:dyDescent="0.35">
      <c r="A20" s="7"/>
      <c r="B20" s="192" t="s">
        <v>6</v>
      </c>
      <c r="C20" s="551" t="s">
        <v>7</v>
      </c>
      <c r="D20" s="517"/>
      <c r="E20" s="517"/>
      <c r="F20" s="517"/>
      <c r="G20" s="192" t="s">
        <v>497</v>
      </c>
      <c r="H20" s="567" t="s">
        <v>373</v>
      </c>
      <c r="I20" s="568"/>
      <c r="J20" s="568"/>
      <c r="K20" s="568"/>
      <c r="L20" s="568"/>
      <c r="M20" s="568"/>
      <c r="N20" s="568"/>
      <c r="O20" s="568"/>
      <c r="P20" s="568"/>
      <c r="Q20" s="568"/>
      <c r="R20" s="192" t="s">
        <v>523</v>
      </c>
      <c r="S20" s="567" t="s">
        <v>374</v>
      </c>
      <c r="T20" s="568"/>
      <c r="U20" s="568"/>
      <c r="V20" s="568"/>
      <c r="W20" s="568"/>
      <c r="X20" s="568"/>
      <c r="Y20" s="568"/>
      <c r="Z20" s="568"/>
      <c r="AA20" s="568"/>
      <c r="AB20" s="568"/>
      <c r="AC20" s="568"/>
      <c r="AD20" s="568"/>
      <c r="AE20" s="569"/>
      <c r="AF20" s="12"/>
    </row>
    <row r="21" spans="1:36" s="52" customFormat="1" ht="23.25" customHeight="1" x14ac:dyDescent="0.35">
      <c r="A21" s="75"/>
      <c r="B21" s="193" t="s">
        <v>377</v>
      </c>
      <c r="C21" s="570" t="s">
        <v>67</v>
      </c>
      <c r="D21" s="571"/>
      <c r="E21" s="571"/>
      <c r="F21" s="571"/>
      <c r="G21" s="571"/>
      <c r="H21" s="571"/>
      <c r="I21" s="571"/>
      <c r="J21" s="570" t="s">
        <v>4</v>
      </c>
      <c r="K21" s="571"/>
      <c r="L21" s="572"/>
      <c r="M21" s="164" t="s">
        <v>520</v>
      </c>
      <c r="N21" s="194" t="s">
        <v>376</v>
      </c>
      <c r="O21" s="570" t="s">
        <v>366</v>
      </c>
      <c r="P21" s="571"/>
      <c r="Q21" s="571"/>
      <c r="R21" s="571"/>
      <c r="S21" s="571"/>
      <c r="T21" s="571"/>
      <c r="U21" s="571"/>
      <c r="V21" s="571"/>
      <c r="W21" s="572"/>
      <c r="X21" s="570" t="s">
        <v>367</v>
      </c>
      <c r="Y21" s="571"/>
      <c r="Z21" s="571"/>
      <c r="AA21" s="571"/>
      <c r="AB21" s="571"/>
      <c r="AC21" s="571"/>
      <c r="AD21" s="572"/>
      <c r="AE21" s="164" t="s">
        <v>440</v>
      </c>
      <c r="AF21" s="12"/>
      <c r="AG21"/>
      <c r="AH21"/>
      <c r="AI21"/>
      <c r="AJ21"/>
    </row>
    <row r="22" spans="1:36" ht="62.25" customHeight="1" x14ac:dyDescent="0.35">
      <c r="A22" s="7"/>
      <c r="B22" s="558" t="s">
        <v>445</v>
      </c>
      <c r="C22" s="617" t="str">
        <f>IF(B22="","",VLOOKUP(B22,Estrategias_[],2,FALSE))</f>
        <v>Generación y fortalecimiento de las condiciones, los espacios y la infraestructura que fomente la lectura y la cultura oral y escrita en Bogotá.</v>
      </c>
      <c r="D22" s="618"/>
      <c r="E22" s="618"/>
      <c r="F22" s="618"/>
      <c r="G22" s="618"/>
      <c r="H22" s="618"/>
      <c r="I22" s="619"/>
      <c r="J22" s="645" t="s">
        <v>32</v>
      </c>
      <c r="K22" s="646"/>
      <c r="L22" s="647"/>
      <c r="M22" s="629">
        <v>0.20499999999999999</v>
      </c>
      <c r="N22" s="309" t="s">
        <v>477</v>
      </c>
      <c r="O22" s="564" t="str">
        <f>IF(N22="","",VLOOKUP(N22,Indicadores_[],2,FALSE))</f>
        <v>Creación del  Sistema Distrital de Bibliotecas y espacios no convencionales de lectura que fortalezca y articule las bibliotecas públicas, escolares, comunitarias,  universitarias, especializadas, y otros espacios de circulación del libro en la ciudad</v>
      </c>
      <c r="P22" s="565"/>
      <c r="Q22" s="565"/>
      <c r="R22" s="565"/>
      <c r="S22" s="565"/>
      <c r="T22" s="565"/>
      <c r="U22" s="565"/>
      <c r="V22" s="565"/>
      <c r="W22" s="566"/>
      <c r="X22" s="582" t="s">
        <v>678</v>
      </c>
      <c r="Y22" s="583"/>
      <c r="Z22" s="583"/>
      <c r="AA22" s="583"/>
      <c r="AB22" s="583"/>
      <c r="AC22" s="583"/>
      <c r="AD22" s="584"/>
      <c r="AE22" s="300">
        <v>0.5</v>
      </c>
      <c r="AF22" s="12"/>
    </row>
    <row r="23" spans="1:36" ht="62.25" customHeight="1" x14ac:dyDescent="0.35">
      <c r="A23" s="7"/>
      <c r="B23" s="560"/>
      <c r="C23" s="620"/>
      <c r="D23" s="621"/>
      <c r="E23" s="621"/>
      <c r="F23" s="621"/>
      <c r="G23" s="621"/>
      <c r="H23" s="621"/>
      <c r="I23" s="622"/>
      <c r="J23" s="656"/>
      <c r="K23" s="657"/>
      <c r="L23" s="658"/>
      <c r="M23" s="630"/>
      <c r="N23" s="309" t="s">
        <v>767</v>
      </c>
      <c r="O23" s="564" t="str">
        <f>IF(N23="","",VLOOKUP(N23,Indicadores_[],2,FALSE))</f>
        <v>Número de espacios y/o eventos de valoración social del libro, la lectura y la literatura en la ciudad.</v>
      </c>
      <c r="P23" s="565"/>
      <c r="Q23" s="565"/>
      <c r="R23" s="565"/>
      <c r="S23" s="565"/>
      <c r="T23" s="565"/>
      <c r="U23" s="565"/>
      <c r="V23" s="565"/>
      <c r="W23" s="566"/>
      <c r="X23" s="582" t="s">
        <v>680</v>
      </c>
      <c r="Y23" s="583"/>
      <c r="Z23" s="583"/>
      <c r="AA23" s="583"/>
      <c r="AB23" s="583"/>
      <c r="AC23" s="583"/>
      <c r="AD23" s="584"/>
      <c r="AE23" s="300">
        <v>0.5</v>
      </c>
      <c r="AF23" s="12"/>
    </row>
    <row r="24" spans="1:36" ht="44.25" customHeight="1" x14ac:dyDescent="0.35">
      <c r="A24" s="7"/>
      <c r="B24" s="322" t="s">
        <v>446</v>
      </c>
      <c r="C24" s="564" t="str">
        <f>IF(B24="","",VLOOKUP(B24,Estrategias_[],2,FALSE))</f>
        <v>Construcción de laboratorios de co-creación en lectura, escritura y oralidad.</v>
      </c>
      <c r="D24" s="565"/>
      <c r="E24" s="565"/>
      <c r="F24" s="565"/>
      <c r="G24" s="565"/>
      <c r="H24" s="565"/>
      <c r="I24" s="566"/>
      <c r="J24" s="610" t="s">
        <v>32</v>
      </c>
      <c r="K24" s="611"/>
      <c r="L24" s="612"/>
      <c r="M24" s="301">
        <v>0.23</v>
      </c>
      <c r="N24" s="309" t="s">
        <v>478</v>
      </c>
      <c r="O24" s="564" t="str">
        <f>IF(N24="","",VLOOKUP(N24,Indicadores_[],2,FALSE))</f>
        <v>Creación del  Sistema Distrital de Bibliotecas y espacios no convencionales de lectura que fortalezca y articule las bibliotecas públicas, escolares, comunitarias,  universitarias, especializadas, y otros espacios de circulación del libro en la ciudad</v>
      </c>
      <c r="P24" s="565"/>
      <c r="Q24" s="565"/>
      <c r="R24" s="565"/>
      <c r="S24" s="565"/>
      <c r="T24" s="565"/>
      <c r="U24" s="565"/>
      <c r="V24" s="565"/>
      <c r="W24" s="566"/>
      <c r="X24" s="582" t="s">
        <v>678</v>
      </c>
      <c r="Y24" s="583"/>
      <c r="Z24" s="583"/>
      <c r="AA24" s="583"/>
      <c r="AB24" s="583"/>
      <c r="AC24" s="583"/>
      <c r="AD24" s="584"/>
      <c r="AE24" s="300">
        <v>1</v>
      </c>
      <c r="AF24" s="12"/>
    </row>
    <row r="25" spans="1:36" ht="36" customHeight="1" x14ac:dyDescent="0.35">
      <c r="A25" s="7"/>
      <c r="B25" s="322" t="s">
        <v>447</v>
      </c>
      <c r="C25" s="564" t="str">
        <f>IF(B25="","",VLOOKUP(B25,Estrategias_[],2,FALSE))</f>
        <v>Promoción al acceso, la mediación y multialfabetización, participación y apropiación, comunicación y movilización, del ecosistema y cadena de valor del libro en el marco del plan de lectura, escritura y oralidad, “Leer para la vida”.</v>
      </c>
      <c r="D25" s="565"/>
      <c r="E25" s="565"/>
      <c r="F25" s="565"/>
      <c r="G25" s="565"/>
      <c r="H25" s="565"/>
      <c r="I25" s="566"/>
      <c r="J25" s="645" t="s">
        <v>32</v>
      </c>
      <c r="K25" s="646"/>
      <c r="L25" s="647"/>
      <c r="M25" s="302">
        <v>0.29499999999999998</v>
      </c>
      <c r="N25" s="309" t="s">
        <v>479</v>
      </c>
      <c r="O25" s="564" t="str">
        <f>IF(N25="","",VLOOKUP(N25,Indicadores_[],2,FALSE))</f>
        <v>Porcentaje de avance en la formulación de la política de lectura, escritura y oralidad.</v>
      </c>
      <c r="P25" s="565"/>
      <c r="Q25" s="565"/>
      <c r="R25" s="565"/>
      <c r="S25" s="565"/>
      <c r="T25" s="565"/>
      <c r="U25" s="565"/>
      <c r="V25" s="565"/>
      <c r="W25" s="566"/>
      <c r="X25" s="582" t="s">
        <v>679</v>
      </c>
      <c r="Y25" s="583"/>
      <c r="Z25" s="583"/>
      <c r="AA25" s="583"/>
      <c r="AB25" s="583"/>
      <c r="AC25" s="583"/>
      <c r="AD25" s="584"/>
      <c r="AE25" s="300">
        <v>1</v>
      </c>
      <c r="AF25" s="12"/>
    </row>
    <row r="26" spans="1:36" ht="45" x14ac:dyDescent="0.35">
      <c r="A26" s="7"/>
      <c r="B26" s="558" t="s">
        <v>448</v>
      </c>
      <c r="C26" s="588" t="str">
        <f>IF(B26="","",VLOOKUP(B26,Estrategias_[],2,FALSE))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D26" s="589"/>
      <c r="E26" s="589"/>
      <c r="F26" s="589"/>
      <c r="G26" s="589"/>
      <c r="H26" s="589"/>
      <c r="I26" s="590"/>
      <c r="J26" s="645" t="s">
        <v>32</v>
      </c>
      <c r="K26" s="646"/>
      <c r="L26" s="647"/>
      <c r="M26" s="629">
        <v>0.27</v>
      </c>
      <c r="N26" s="309" t="s">
        <v>480</v>
      </c>
      <c r="O26" s="564" t="str">
        <f>IF(N26="","",VLOOKUP(N26,Indicadores_[],2,FALSE))</f>
        <v>Creación del  Sistema Distrital de Bibliotecas y espacios no convencionales de lectura que fortalezca y articule las bibliotecas públicas, escolares, comunitarias,  universitarias, especializadas, y otros espacios de circulación del libro en la ciudad</v>
      </c>
      <c r="P26" s="565"/>
      <c r="Q26" s="565"/>
      <c r="R26" s="565"/>
      <c r="S26" s="565"/>
      <c r="T26" s="565"/>
      <c r="U26" s="565"/>
      <c r="V26" s="565"/>
      <c r="W26" s="566"/>
      <c r="X26" s="582" t="s">
        <v>678</v>
      </c>
      <c r="Y26" s="583"/>
      <c r="Z26" s="583"/>
      <c r="AA26" s="583"/>
      <c r="AB26" s="583"/>
      <c r="AC26" s="583"/>
      <c r="AD26" s="584"/>
      <c r="AE26" s="300">
        <v>0.5</v>
      </c>
      <c r="AF26" s="12"/>
    </row>
    <row r="27" spans="1:36" ht="76.5" customHeight="1" x14ac:dyDescent="0.35">
      <c r="A27" s="7"/>
      <c r="B27" s="560"/>
      <c r="C27" s="591"/>
      <c r="D27" s="592"/>
      <c r="E27" s="592"/>
      <c r="F27" s="592"/>
      <c r="G27" s="592"/>
      <c r="H27" s="592"/>
      <c r="I27" s="593"/>
      <c r="J27" s="656"/>
      <c r="K27" s="657"/>
      <c r="L27" s="658"/>
      <c r="M27" s="630"/>
      <c r="N27" s="309" t="s">
        <v>481</v>
      </c>
      <c r="O27" s="564" t="str">
        <f>IF(N27="","",VLOOKUP(N27,Indicadores_[],2,FALSE))</f>
        <v>Número de espacios y/o eventos de valoración social del libro, la lectura y la literatura en la ciudad.</v>
      </c>
      <c r="P27" s="565"/>
      <c r="Q27" s="565"/>
      <c r="R27" s="565"/>
      <c r="S27" s="565"/>
      <c r="T27" s="565"/>
      <c r="U27" s="565"/>
      <c r="V27" s="565"/>
      <c r="W27" s="566"/>
      <c r="X27" s="582" t="s">
        <v>680</v>
      </c>
      <c r="Y27" s="583"/>
      <c r="Z27" s="583"/>
      <c r="AA27" s="583"/>
      <c r="AB27" s="583"/>
      <c r="AC27" s="583"/>
      <c r="AD27" s="584"/>
      <c r="AE27" s="300">
        <v>0.5</v>
      </c>
      <c r="AF27" s="12"/>
    </row>
    <row r="28" spans="1:36" ht="23.25" customHeight="1" x14ac:dyDescent="0.35">
      <c r="A28" s="7"/>
      <c r="B28" s="552" t="s">
        <v>9</v>
      </c>
      <c r="C28" s="554"/>
      <c r="D28" s="161" t="s">
        <v>477</v>
      </c>
      <c r="E28" s="161" t="s">
        <v>767</v>
      </c>
      <c r="F28" s="161" t="s">
        <v>478</v>
      </c>
      <c r="G28" s="161" t="s">
        <v>479</v>
      </c>
      <c r="H28" s="161" t="s">
        <v>480</v>
      </c>
      <c r="I28" s="161" t="s">
        <v>481</v>
      </c>
      <c r="J28" s="161" t="s">
        <v>445</v>
      </c>
      <c r="K28" s="161" t="s">
        <v>446</v>
      </c>
      <c r="L28" s="161" t="s">
        <v>447</v>
      </c>
      <c r="M28" s="161" t="s">
        <v>448</v>
      </c>
      <c r="N28" s="64" t="s">
        <v>10</v>
      </c>
      <c r="O28" s="552" t="s">
        <v>287</v>
      </c>
      <c r="P28" s="554"/>
      <c r="Q28" s="552" t="s">
        <v>375</v>
      </c>
      <c r="R28" s="553"/>
      <c r="S28" s="553"/>
      <c r="T28" s="553"/>
      <c r="U28" s="553"/>
      <c r="V28" s="553"/>
      <c r="W28" s="554"/>
      <c r="X28" s="552" t="s">
        <v>49</v>
      </c>
      <c r="Y28" s="553"/>
      <c r="Z28" s="553"/>
      <c r="AA28" s="553"/>
      <c r="AB28" s="553"/>
      <c r="AC28" s="553"/>
      <c r="AD28" s="553"/>
      <c r="AE28" s="554"/>
      <c r="AF28" s="12"/>
    </row>
    <row r="29" spans="1:36" s="409" customFormat="1" ht="23.25" customHeight="1" x14ac:dyDescent="0.35">
      <c r="A29" s="7"/>
      <c r="B29" s="585" t="s">
        <v>772</v>
      </c>
      <c r="C29" s="586"/>
      <c r="D29" s="195">
        <f>'Matriz de Indicadores'!$AJ$27</f>
        <v>1.0303030303030303</v>
      </c>
      <c r="E29" s="195">
        <f>'Matriz de Indicadores'!$AJ$28</f>
        <v>0</v>
      </c>
      <c r="F29" s="195">
        <f>'Matriz de Indicadores'!$AJ$29</f>
        <v>1.0303030303030303</v>
      </c>
      <c r="G29" s="195">
        <f>'Matriz de Indicadores'!$AJ$30</f>
        <v>1</v>
      </c>
      <c r="H29" s="195">
        <f>'Matriz de Indicadores'!$AJ$31</f>
        <v>1.0303030303030303</v>
      </c>
      <c r="I29" s="195">
        <f>'Matriz de Indicadores'!$AJ$32</f>
        <v>0</v>
      </c>
      <c r="J29" s="196">
        <f t="shared" ref="J29:J30" si="0">IF(OR(D29="",E29="",$AE$22="",$AE$23=""),"",(D29*$AE$22)+(E29*$AE$23))</f>
        <v>0.51515151515151514</v>
      </c>
      <c r="K29" s="196">
        <f t="shared" ref="K29:K30" si="1">IF(OR(F29="",$AE$24=""),"",F29*$AE$24)</f>
        <v>1.0303030303030303</v>
      </c>
      <c r="L29" s="196">
        <f t="shared" ref="L29:L30" si="2">IF(OR(G29="",$AE$25=""),"",(G29*$AE$25))</f>
        <v>1</v>
      </c>
      <c r="M29" s="196">
        <f t="shared" ref="M29:M30" si="3">IF(OR(H29="",I29="",$AE$26="",$AE$27=""),"",(H29*$AE$26)+(GI6*$AE$27))</f>
        <v>0.51515151515151514</v>
      </c>
      <c r="N29" s="410">
        <f t="shared" ref="N29:N46" si="4">IF($AD$16="","",$AD$16)</f>
        <v>0.95</v>
      </c>
      <c r="O29" s="544">
        <f t="shared" ref="O29:O30" si="5">IFERROR((J29*$M$22)+(K29*$M$24)+(L29*$M$25)+(M29*$M$26),"")</f>
        <v>0.77666666666666662</v>
      </c>
      <c r="P29" s="587"/>
      <c r="Q29" s="411"/>
      <c r="R29" s="413"/>
      <c r="S29" s="413"/>
      <c r="T29" s="413"/>
      <c r="U29" s="413"/>
      <c r="V29" s="413"/>
      <c r="W29" s="412"/>
      <c r="X29" s="411"/>
      <c r="Y29" s="413"/>
      <c r="Z29" s="413"/>
      <c r="AA29" s="413"/>
      <c r="AB29" s="413"/>
      <c r="AC29" s="413"/>
      <c r="AD29" s="413"/>
      <c r="AE29" s="412"/>
      <c r="AF29" s="12"/>
    </row>
    <row r="30" spans="1:36" s="409" customFormat="1" ht="23.25" customHeight="1" x14ac:dyDescent="0.35">
      <c r="A30" s="7"/>
      <c r="B30" s="585" t="s">
        <v>773</v>
      </c>
      <c r="C30" s="586"/>
      <c r="D30" s="195">
        <f>'Matriz de Indicadores'!$AN$27</f>
        <v>1</v>
      </c>
      <c r="E30" s="195">
        <f>'Matriz de Indicadores'!$AN$28</f>
        <v>0</v>
      </c>
      <c r="F30" s="195">
        <f>'Matriz de Indicadores'!$AN$29</f>
        <v>1</v>
      </c>
      <c r="G30" s="195">
        <f>'Matriz de Indicadores'!$AN$30</f>
        <v>1</v>
      </c>
      <c r="H30" s="195">
        <f>'Matriz de Indicadores'!$AN$31</f>
        <v>1</v>
      </c>
      <c r="I30" s="195">
        <f>'Matriz de Indicadores'!$AN$32</f>
        <v>0</v>
      </c>
      <c r="J30" s="196">
        <f t="shared" si="0"/>
        <v>0.5</v>
      </c>
      <c r="K30" s="196">
        <f t="shared" si="1"/>
        <v>1</v>
      </c>
      <c r="L30" s="196">
        <f t="shared" si="2"/>
        <v>1</v>
      </c>
      <c r="M30" s="196">
        <f t="shared" si="3"/>
        <v>0.5</v>
      </c>
      <c r="N30" s="410">
        <f t="shared" si="4"/>
        <v>0.95</v>
      </c>
      <c r="O30" s="544">
        <f t="shared" si="5"/>
        <v>0.76249999999999996</v>
      </c>
      <c r="P30" s="587"/>
      <c r="Q30" s="411"/>
      <c r="R30" s="413"/>
      <c r="S30" s="413"/>
      <c r="T30" s="413"/>
      <c r="U30" s="413"/>
      <c r="V30" s="413"/>
      <c r="W30" s="412"/>
      <c r="X30" s="411"/>
      <c r="Y30" s="413"/>
      <c r="Z30" s="413"/>
      <c r="AA30" s="413"/>
      <c r="AB30" s="413"/>
      <c r="AC30" s="413"/>
      <c r="AD30" s="413"/>
      <c r="AE30" s="412"/>
      <c r="AF30" s="12"/>
    </row>
    <row r="31" spans="1:36" ht="23.25" customHeight="1" x14ac:dyDescent="0.35">
      <c r="A31" s="7"/>
      <c r="B31" s="585" t="s">
        <v>369</v>
      </c>
      <c r="C31" s="586"/>
      <c r="D31" s="195">
        <f>'Matriz de Indicadores'!$AR$27</f>
        <v>0.5714285714285714</v>
      </c>
      <c r="E31" s="195">
        <f>'Matriz de Indicadores'!$AR$28</f>
        <v>0</v>
      </c>
      <c r="F31" s="195">
        <f>'Matriz de Indicadores'!$AR$29</f>
        <v>0.5714285714285714</v>
      </c>
      <c r="G31" s="195">
        <f>'Matriz de Indicadores'!$AR$30</f>
        <v>4.5</v>
      </c>
      <c r="H31" s="195">
        <f>'Matriz de Indicadores'!$AR$31</f>
        <v>0.5714285714285714</v>
      </c>
      <c r="I31" s="195">
        <f>'Matriz de Indicadores'!$AR$32</f>
        <v>0</v>
      </c>
      <c r="J31" s="196">
        <f>IF(OR(D31="",E31="",$AE$22="",$AE$23=""),"",(D31*$AE$22)+(E31*$AE$23))</f>
        <v>0.2857142857142857</v>
      </c>
      <c r="K31" s="196">
        <f>IF(OR(F31="",$AE$24=""),"",F31*$AE$24)</f>
        <v>0.5714285714285714</v>
      </c>
      <c r="L31" s="196">
        <f>IF(OR(G31="",$AE$25=""),"",(G31*$AE$25))</f>
        <v>4.5</v>
      </c>
      <c r="M31" s="196">
        <f>IF(OR(H31="",I31="",$AE$26="",$AE$27=""),"",(H31*$AE$26)+(GI8*$AE$27))</f>
        <v>0.2857142857142857</v>
      </c>
      <c r="N31" s="197">
        <f t="shared" si="4"/>
        <v>0.95</v>
      </c>
      <c r="O31" s="544">
        <f t="shared" ref="O31:O46" si="6">IFERROR((J31*$M$22)+(K31*$M$24)+(L31*$M$25)+(M31*$M$26),"")</f>
        <v>1.594642857142857</v>
      </c>
      <c r="P31" s="587"/>
      <c r="Q31" s="636"/>
      <c r="R31" s="637"/>
      <c r="S31" s="637"/>
      <c r="T31" s="637"/>
      <c r="U31" s="637"/>
      <c r="V31" s="637"/>
      <c r="W31" s="638"/>
      <c r="X31" s="636"/>
      <c r="Y31" s="637"/>
      <c r="Z31" s="637"/>
      <c r="AA31" s="637"/>
      <c r="AB31" s="637"/>
      <c r="AC31" s="637"/>
      <c r="AD31" s="637"/>
      <c r="AE31" s="638"/>
      <c r="AF31" s="12"/>
    </row>
    <row r="32" spans="1:36" ht="23.25" customHeight="1" x14ac:dyDescent="0.35">
      <c r="A32" s="7"/>
      <c r="B32" s="585" t="s">
        <v>370</v>
      </c>
      <c r="C32" s="586"/>
      <c r="D32" s="195">
        <f>'Matriz de Indicadores'!$AV$27</f>
        <v>0.43548387096774199</v>
      </c>
      <c r="E32" s="195">
        <f>'Matriz de Indicadores'!$AV$28</f>
        <v>0.255</v>
      </c>
      <c r="F32" s="195">
        <f>'Matriz de Indicadores'!$AV$29</f>
        <v>0.43548387096774199</v>
      </c>
      <c r="G32" s="195">
        <f>'Matriz de Indicadores'!$AV$30</f>
        <v>2</v>
      </c>
      <c r="H32" s="195">
        <f>'Matriz de Indicadores'!$AV$31</f>
        <v>0.43548387096774199</v>
      </c>
      <c r="I32" s="195">
        <f>'Matriz de Indicadores'!$AV$32</f>
        <v>0.255</v>
      </c>
      <c r="J32" s="196">
        <f t="shared" ref="J32:J34" si="7">IF(OR(D32="",E32="",$AE$22="",$AE$23=""),"",(D32*$AE$22)+(E32*$AE$23))</f>
        <v>0.345241935483871</v>
      </c>
      <c r="K32" s="196">
        <f t="shared" ref="K32:K46" si="8">IF(OR(F32="",$AE$24=""),"",F32*$AE$24)</f>
        <v>0.43548387096774199</v>
      </c>
      <c r="L32" s="196">
        <f>IF(OR(G32="",$AE$25=""),"",(G32*$AE$25))</f>
        <v>2</v>
      </c>
      <c r="M32" s="196">
        <f>IF(OR(H32="",I32="",$AE$26="",$AE$27=""),"",(H32*$AE$26)+(GI9*$AE$27))</f>
        <v>0.217741935483871</v>
      </c>
      <c r="N32" s="197">
        <f t="shared" si="4"/>
        <v>0.95</v>
      </c>
      <c r="O32" s="544">
        <f t="shared" si="6"/>
        <v>0.81972620967741938</v>
      </c>
      <c r="P32" s="587"/>
      <c r="Q32" s="636"/>
      <c r="R32" s="637"/>
      <c r="S32" s="637"/>
      <c r="T32" s="637"/>
      <c r="U32" s="637"/>
      <c r="V32" s="637"/>
      <c r="W32" s="638"/>
      <c r="X32" s="636"/>
      <c r="Y32" s="637"/>
      <c r="Z32" s="637"/>
      <c r="AA32" s="637"/>
      <c r="AB32" s="637"/>
      <c r="AC32" s="637"/>
      <c r="AD32" s="637"/>
      <c r="AE32" s="638"/>
      <c r="AF32" s="12"/>
    </row>
    <row r="33" spans="1:32" ht="23.25" customHeight="1" x14ac:dyDescent="0.35">
      <c r="A33" s="7"/>
      <c r="B33" s="585" t="s">
        <v>371</v>
      </c>
      <c r="C33" s="586"/>
      <c r="D33" s="195">
        <f>'Matriz de Indicadores'!$AZ$27</f>
        <v>0.91463414634146345</v>
      </c>
      <c r="E33" s="195">
        <f>'Matriz de Indicadores'!$AZ$28</f>
        <v>0.5</v>
      </c>
      <c r="F33" s="195">
        <f>'Matriz de Indicadores'!$AZ$29</f>
        <v>0.91463414634146345</v>
      </c>
      <c r="G33" s="195">
        <f>'Matriz de Indicadores'!$AZ$30</f>
        <v>1.5862068965517244</v>
      </c>
      <c r="H33" s="195">
        <f>'Matriz de Indicadores'!$AZ$31</f>
        <v>0.91463414634146345</v>
      </c>
      <c r="I33" s="195">
        <f>'Matriz de Indicadores'!$AZ$32</f>
        <v>0.5</v>
      </c>
      <c r="J33" s="196">
        <f t="shared" si="7"/>
        <v>0.70731707317073167</v>
      </c>
      <c r="K33" s="196">
        <f t="shared" si="8"/>
        <v>0.91463414634146345</v>
      </c>
      <c r="L33" s="196">
        <f t="shared" ref="L33:L34" si="9">IF(OR(G33="",$AE$25=""),"",(G33*$AE$25))</f>
        <v>1.5862068965517244</v>
      </c>
      <c r="M33" s="196">
        <f>IF(OR(H33="",I33="",$AE$26="",$AE$27=""),"",(H33*$AE$26)+(GI10*$AE$27))</f>
        <v>0.45731707317073172</v>
      </c>
      <c r="N33" s="197">
        <f t="shared" si="4"/>
        <v>0.95</v>
      </c>
      <c r="O33" s="544">
        <f t="shared" si="6"/>
        <v>0.94677249789739282</v>
      </c>
      <c r="P33" s="587"/>
      <c r="Q33" s="636"/>
      <c r="R33" s="637"/>
      <c r="S33" s="637"/>
      <c r="T33" s="637"/>
      <c r="U33" s="637"/>
      <c r="V33" s="637"/>
      <c r="W33" s="638"/>
      <c r="X33" s="636"/>
      <c r="Y33" s="637"/>
      <c r="Z33" s="637"/>
      <c r="AA33" s="637"/>
      <c r="AB33" s="637"/>
      <c r="AC33" s="637"/>
      <c r="AD33" s="637"/>
      <c r="AE33" s="638"/>
      <c r="AF33" s="12"/>
    </row>
    <row r="34" spans="1:32" ht="23.25" customHeight="1" x14ac:dyDescent="0.35">
      <c r="A34" s="7"/>
      <c r="B34" s="585" t="s">
        <v>372</v>
      </c>
      <c r="C34" s="586"/>
      <c r="D34" s="195">
        <f>'Matriz de Indicadores'!$BD$27</f>
        <v>1</v>
      </c>
      <c r="E34" s="195">
        <f>'Matriz de Indicadores'!$BD$28</f>
        <v>1</v>
      </c>
      <c r="F34" s="195">
        <f>'Matriz de Indicadores'!$BD$29</f>
        <v>1</v>
      </c>
      <c r="G34" s="195">
        <f>'Matriz de Indicadores'!$BD$30</f>
        <v>1.25</v>
      </c>
      <c r="H34" s="195">
        <f>'Matriz de Indicadores'!$BD$31</f>
        <v>1</v>
      </c>
      <c r="I34" s="195">
        <f>'Matriz de Indicadores'!$BD$32</f>
        <v>1</v>
      </c>
      <c r="J34" s="196">
        <f t="shared" si="7"/>
        <v>1</v>
      </c>
      <c r="K34" s="196">
        <f t="shared" si="8"/>
        <v>1</v>
      </c>
      <c r="L34" s="196">
        <f t="shared" si="9"/>
        <v>1.25</v>
      </c>
      <c r="M34" s="196">
        <f>IF(OR(H34="",I34="",$AE$26="",$AE$27=""),"",(H34*$AE$26)+(GI11*$AE$27))</f>
        <v>0.5</v>
      </c>
      <c r="N34" s="197">
        <f t="shared" si="4"/>
        <v>0.95</v>
      </c>
      <c r="O34" s="544">
        <f t="shared" si="6"/>
        <v>0.93874999999999997</v>
      </c>
      <c r="P34" s="587"/>
      <c r="Q34" s="636"/>
      <c r="R34" s="637"/>
      <c r="S34" s="637"/>
      <c r="T34" s="637"/>
      <c r="U34" s="637"/>
      <c r="V34" s="637"/>
      <c r="W34" s="638"/>
      <c r="X34" s="636"/>
      <c r="Y34" s="637"/>
      <c r="Z34" s="637"/>
      <c r="AA34" s="637"/>
      <c r="AB34" s="637"/>
      <c r="AC34" s="637"/>
      <c r="AD34" s="637"/>
      <c r="AE34" s="638"/>
      <c r="AF34" s="12"/>
    </row>
    <row r="35" spans="1:32" ht="23.25" customHeight="1" x14ac:dyDescent="0.35">
      <c r="A35" s="7"/>
      <c r="B35" s="585" t="s">
        <v>378</v>
      </c>
      <c r="C35" s="586"/>
      <c r="D35" s="195">
        <f>'Matriz de Indicadores'!$BH$27</f>
        <v>0.83333333333333337</v>
      </c>
      <c r="E35" s="195">
        <f>'Matriz de Indicadores'!$BH$28</f>
        <v>1</v>
      </c>
      <c r="F35" s="195">
        <f>'Matriz de Indicadores'!$BH$29</f>
        <v>0.83333333333333337</v>
      </c>
      <c r="G35" s="195">
        <f>'Matriz de Indicadores'!$BH$30</f>
        <v>0.97014925373134331</v>
      </c>
      <c r="H35" s="195">
        <f>'Matriz de Indicadores'!$BH$31</f>
        <v>0.83333333333333337</v>
      </c>
      <c r="I35" s="195">
        <f>'Matriz de Indicadores'!$BH$32</f>
        <v>1</v>
      </c>
      <c r="J35" s="196">
        <f t="shared" ref="J35:J46" si="10">IF(OR(D35="",$AE$22=""),"",D35*$AE$22)</f>
        <v>0.41666666666666669</v>
      </c>
      <c r="K35" s="196">
        <f t="shared" si="8"/>
        <v>0.83333333333333337</v>
      </c>
      <c r="L35" s="196">
        <f t="shared" ref="L35:L46" si="11">IF(OR(G35="",H35="",$AE$25="",$AE$26=""),"",(G35*$AE$25)+(H35*$AE$26))</f>
        <v>1.3868159203980099</v>
      </c>
      <c r="M35" s="196">
        <f t="shared" ref="M35:M46" si="12">IF(OR(I35="",$AE$27=""),"",I35*$AE$27)</f>
        <v>0.5</v>
      </c>
      <c r="N35" s="197">
        <f t="shared" si="4"/>
        <v>0.95</v>
      </c>
      <c r="O35" s="544">
        <f t="shared" si="6"/>
        <v>0.8211940298507463</v>
      </c>
      <c r="P35" s="587"/>
      <c r="Q35" s="636"/>
      <c r="R35" s="637"/>
      <c r="S35" s="637"/>
      <c r="T35" s="637"/>
      <c r="U35" s="637"/>
      <c r="V35" s="637"/>
      <c r="W35" s="638"/>
      <c r="X35" s="636"/>
      <c r="Y35" s="637"/>
      <c r="Z35" s="637"/>
      <c r="AA35" s="637"/>
      <c r="AB35" s="637"/>
      <c r="AC35" s="637"/>
      <c r="AD35" s="637"/>
      <c r="AE35" s="638"/>
      <c r="AF35" s="12"/>
    </row>
    <row r="36" spans="1:32" ht="23.25" customHeight="1" x14ac:dyDescent="0.35">
      <c r="A36" s="7"/>
      <c r="B36" s="585" t="s">
        <v>379</v>
      </c>
      <c r="C36" s="586"/>
      <c r="D36" s="195">
        <f>'Matriz de Indicadores'!$BL$27</f>
        <v>0.89583333333333337</v>
      </c>
      <c r="E36" s="195">
        <f>'Matriz de Indicadores'!$BL$28</f>
        <v>1</v>
      </c>
      <c r="F36" s="195">
        <f>'Matriz de Indicadores'!$BL$29</f>
        <v>0.89583333333333337</v>
      </c>
      <c r="G36" s="195">
        <f>'Matriz de Indicadores'!$BL$30</f>
        <v>0.97647058823529409</v>
      </c>
      <c r="H36" s="195">
        <f>'Matriz de Indicadores'!$BL$31</f>
        <v>0.89583333333333337</v>
      </c>
      <c r="I36" s="195">
        <f>'Matriz de Indicadores'!$BL$32</f>
        <v>1</v>
      </c>
      <c r="J36" s="196">
        <f t="shared" si="10"/>
        <v>0.44791666666666669</v>
      </c>
      <c r="K36" s="196">
        <f t="shared" si="8"/>
        <v>0.89583333333333337</v>
      </c>
      <c r="L36" s="196">
        <f t="shared" si="11"/>
        <v>1.4243872549019607</v>
      </c>
      <c r="M36" s="196">
        <f t="shared" si="12"/>
        <v>0.5</v>
      </c>
      <c r="N36" s="197">
        <f t="shared" si="4"/>
        <v>0.95</v>
      </c>
      <c r="O36" s="544">
        <f t="shared" si="6"/>
        <v>0.85305882352941165</v>
      </c>
      <c r="P36" s="587"/>
      <c r="Q36" s="636"/>
      <c r="R36" s="637"/>
      <c r="S36" s="637"/>
      <c r="T36" s="637"/>
      <c r="U36" s="637"/>
      <c r="V36" s="637"/>
      <c r="W36" s="638"/>
      <c r="X36" s="636"/>
      <c r="Y36" s="637"/>
      <c r="Z36" s="637"/>
      <c r="AA36" s="637"/>
      <c r="AB36" s="637"/>
      <c r="AC36" s="637"/>
      <c r="AD36" s="637"/>
      <c r="AE36" s="638"/>
      <c r="AF36" s="12"/>
    </row>
    <row r="37" spans="1:32" ht="23.25" customHeight="1" x14ac:dyDescent="0.35">
      <c r="A37" s="7"/>
      <c r="B37" s="585" t="s">
        <v>380</v>
      </c>
      <c r="C37" s="586"/>
      <c r="D37" s="195">
        <f>'Matriz de Indicadores'!$BP$27</f>
        <v>0.90666666666666673</v>
      </c>
      <c r="E37" s="195">
        <f>'Matriz de Indicadores'!$BP$28</f>
        <v>1</v>
      </c>
      <c r="F37" s="195">
        <f>'Matriz de Indicadores'!$BP$29</f>
        <v>0.90666666666666673</v>
      </c>
      <c r="G37" s="195">
        <f>'Matriz de Indicadores'!$BP$30</f>
        <v>1</v>
      </c>
      <c r="H37" s="195">
        <f>'Matriz de Indicadores'!$BP$31</f>
        <v>0.90666666666666673</v>
      </c>
      <c r="I37" s="195">
        <f>'Matriz de Indicadores'!$BP$32</f>
        <v>1</v>
      </c>
      <c r="J37" s="196">
        <f t="shared" si="10"/>
        <v>0.45333333333333337</v>
      </c>
      <c r="K37" s="196">
        <f t="shared" si="8"/>
        <v>0.90666666666666673</v>
      </c>
      <c r="L37" s="196">
        <f t="shared" si="11"/>
        <v>1.4533333333333334</v>
      </c>
      <c r="M37" s="196">
        <f t="shared" si="12"/>
        <v>0.5</v>
      </c>
      <c r="N37" s="197">
        <f t="shared" si="4"/>
        <v>0.95</v>
      </c>
      <c r="O37" s="544">
        <f t="shared" si="6"/>
        <v>0.86519999999999997</v>
      </c>
      <c r="P37" s="587"/>
      <c r="Q37" s="636"/>
      <c r="R37" s="637"/>
      <c r="S37" s="637"/>
      <c r="T37" s="637"/>
      <c r="U37" s="637"/>
      <c r="V37" s="637"/>
      <c r="W37" s="638"/>
      <c r="X37" s="636"/>
      <c r="Y37" s="637"/>
      <c r="Z37" s="637"/>
      <c r="AA37" s="637"/>
      <c r="AB37" s="637"/>
      <c r="AC37" s="637"/>
      <c r="AD37" s="637"/>
      <c r="AE37" s="638"/>
      <c r="AF37" s="12"/>
    </row>
    <row r="38" spans="1:32" ht="23.25" customHeight="1" x14ac:dyDescent="0.35">
      <c r="A38" s="7"/>
      <c r="B38" s="585" t="s">
        <v>381</v>
      </c>
      <c r="C38" s="586"/>
      <c r="D38" s="195">
        <f>'Matriz de Indicadores'!$BT$27</f>
        <v>1</v>
      </c>
      <c r="E38" s="195">
        <f>'Matriz de Indicadores'!$BT$28</f>
        <v>1</v>
      </c>
      <c r="F38" s="195">
        <f>'Matriz de Indicadores'!$BT$29</f>
        <v>1</v>
      </c>
      <c r="G38" s="195">
        <f>'Matriz de Indicadores'!$BT$30</f>
        <v>1</v>
      </c>
      <c r="H38" s="195">
        <f>'Matriz de Indicadores'!$BT$31</f>
        <v>1</v>
      </c>
      <c r="I38" s="195">
        <f>'Matriz de Indicadores'!$BT$32</f>
        <v>1</v>
      </c>
      <c r="J38" s="196">
        <f t="shared" si="10"/>
        <v>0.5</v>
      </c>
      <c r="K38" s="196">
        <f t="shared" si="8"/>
        <v>1</v>
      </c>
      <c r="L38" s="196">
        <f t="shared" si="11"/>
        <v>1.5</v>
      </c>
      <c r="M38" s="196">
        <f t="shared" si="12"/>
        <v>0.5</v>
      </c>
      <c r="N38" s="197">
        <f t="shared" si="4"/>
        <v>0.95</v>
      </c>
      <c r="O38" s="544">
        <f t="shared" si="6"/>
        <v>0.91</v>
      </c>
      <c r="P38" s="587"/>
      <c r="Q38" s="636"/>
      <c r="R38" s="637"/>
      <c r="S38" s="637"/>
      <c r="T38" s="637"/>
      <c r="U38" s="637"/>
      <c r="V38" s="637"/>
      <c r="W38" s="638"/>
      <c r="X38" s="636"/>
      <c r="Y38" s="637"/>
      <c r="Z38" s="637"/>
      <c r="AA38" s="637"/>
      <c r="AB38" s="637"/>
      <c r="AC38" s="637"/>
      <c r="AD38" s="637"/>
      <c r="AE38" s="638"/>
      <c r="AF38" s="12"/>
    </row>
    <row r="39" spans="1:32" ht="23.25" customHeight="1" x14ac:dyDescent="0.35">
      <c r="A39" s="7"/>
      <c r="B39" s="585" t="s">
        <v>382</v>
      </c>
      <c r="C39" s="586"/>
      <c r="D39" s="195"/>
      <c r="E39" s="195"/>
      <c r="F39" s="195"/>
      <c r="G39" s="195"/>
      <c r="H39" s="195"/>
      <c r="I39" s="195"/>
      <c r="J39" s="196"/>
      <c r="K39" s="196"/>
      <c r="L39" s="196"/>
      <c r="M39" s="196"/>
      <c r="N39" s="197">
        <f t="shared" si="4"/>
        <v>0.95</v>
      </c>
      <c r="O39" s="544"/>
      <c r="P39" s="587"/>
      <c r="Q39" s="636"/>
      <c r="R39" s="637"/>
      <c r="S39" s="637"/>
      <c r="T39" s="637"/>
      <c r="U39" s="637"/>
      <c r="V39" s="637"/>
      <c r="W39" s="638"/>
      <c r="X39" s="636"/>
      <c r="Y39" s="637"/>
      <c r="Z39" s="637"/>
      <c r="AA39" s="637"/>
      <c r="AB39" s="637"/>
      <c r="AC39" s="637"/>
      <c r="AD39" s="637"/>
      <c r="AE39" s="638"/>
      <c r="AF39" s="12"/>
    </row>
    <row r="40" spans="1:32" ht="23.25" customHeight="1" x14ac:dyDescent="0.35">
      <c r="A40" s="7"/>
      <c r="B40" s="585" t="s">
        <v>383</v>
      </c>
      <c r="C40" s="586"/>
      <c r="D40" s="195" t="str">
        <f>'Matriz de Indicadores'!$CB$27</f>
        <v/>
      </c>
      <c r="E40" s="195"/>
      <c r="F40" s="195" t="str">
        <f>'Matriz de Indicadores'!$CB$29</f>
        <v/>
      </c>
      <c r="G40" s="195" t="str">
        <f>'Matriz de Indicadores'!$CB$30</f>
        <v/>
      </c>
      <c r="H40" s="195" t="str">
        <f>'Matriz de Indicadores'!$CB$31</f>
        <v/>
      </c>
      <c r="I40" s="195" t="str">
        <f>'Matriz de Indicadores'!$CB$32</f>
        <v/>
      </c>
      <c r="J40" s="196" t="str">
        <f t="shared" si="10"/>
        <v/>
      </c>
      <c r="K40" s="196" t="str">
        <f t="shared" si="8"/>
        <v/>
      </c>
      <c r="L40" s="196" t="str">
        <f t="shared" si="11"/>
        <v/>
      </c>
      <c r="M40" s="196" t="str">
        <f t="shared" si="12"/>
        <v/>
      </c>
      <c r="N40" s="197">
        <f t="shared" si="4"/>
        <v>0.95</v>
      </c>
      <c r="O40" s="544" t="str">
        <f t="shared" si="6"/>
        <v/>
      </c>
      <c r="P40" s="587"/>
      <c r="Q40" s="636"/>
      <c r="R40" s="637"/>
      <c r="S40" s="637"/>
      <c r="T40" s="637"/>
      <c r="U40" s="637"/>
      <c r="V40" s="637"/>
      <c r="W40" s="638"/>
      <c r="X40" s="636"/>
      <c r="Y40" s="637"/>
      <c r="Z40" s="637"/>
      <c r="AA40" s="637"/>
      <c r="AB40" s="637"/>
      <c r="AC40" s="637"/>
      <c r="AD40" s="637"/>
      <c r="AE40" s="638"/>
      <c r="AF40" s="12"/>
    </row>
    <row r="41" spans="1:32" ht="23.25" customHeight="1" x14ac:dyDescent="0.35">
      <c r="A41" s="7"/>
      <c r="B41" s="585" t="s">
        <v>384</v>
      </c>
      <c r="C41" s="586"/>
      <c r="D41" s="195" t="str">
        <f>'Matriz de Indicadores'!$CF$27</f>
        <v/>
      </c>
      <c r="E41" s="195"/>
      <c r="F41" s="195" t="str">
        <f>'Matriz de Indicadores'!$CF$29</f>
        <v/>
      </c>
      <c r="G41" s="195" t="str">
        <f>'Matriz de Indicadores'!$CF$30</f>
        <v/>
      </c>
      <c r="H41" s="195" t="str">
        <f>'Matriz de Indicadores'!$CF$31</f>
        <v/>
      </c>
      <c r="I41" s="195" t="str">
        <f>'Matriz de Indicadores'!$CF$32</f>
        <v/>
      </c>
      <c r="J41" s="196" t="str">
        <f t="shared" si="10"/>
        <v/>
      </c>
      <c r="K41" s="196" t="str">
        <f t="shared" si="8"/>
        <v/>
      </c>
      <c r="L41" s="196" t="str">
        <f t="shared" si="11"/>
        <v/>
      </c>
      <c r="M41" s="196" t="str">
        <f t="shared" si="12"/>
        <v/>
      </c>
      <c r="N41" s="197">
        <f t="shared" si="4"/>
        <v>0.95</v>
      </c>
      <c r="O41" s="544" t="str">
        <f t="shared" si="6"/>
        <v/>
      </c>
      <c r="P41" s="587"/>
      <c r="Q41" s="636"/>
      <c r="R41" s="637"/>
      <c r="S41" s="637"/>
      <c r="T41" s="637"/>
      <c r="U41" s="637"/>
      <c r="V41" s="637"/>
      <c r="W41" s="638"/>
      <c r="X41" s="636"/>
      <c r="Y41" s="637"/>
      <c r="Z41" s="637"/>
      <c r="AA41" s="637"/>
      <c r="AB41" s="637"/>
      <c r="AC41" s="637"/>
      <c r="AD41" s="637"/>
      <c r="AE41" s="638"/>
      <c r="AF41" s="12"/>
    </row>
    <row r="42" spans="1:32" ht="23.25" customHeight="1" x14ac:dyDescent="0.35">
      <c r="A42" s="7"/>
      <c r="B42" s="585" t="s">
        <v>385</v>
      </c>
      <c r="C42" s="586"/>
      <c r="D42" s="195" t="str">
        <f>'Matriz de Indicadores'!$CJ$27</f>
        <v/>
      </c>
      <c r="E42" s="195"/>
      <c r="F42" s="195" t="str">
        <f>'Matriz de Indicadores'!$CJ$29</f>
        <v/>
      </c>
      <c r="G42" s="195" t="str">
        <f>'Matriz de Indicadores'!$CJ$30</f>
        <v/>
      </c>
      <c r="H42" s="195" t="str">
        <f>'Matriz de Indicadores'!$CJ$31</f>
        <v/>
      </c>
      <c r="I42" s="195" t="str">
        <f>'Matriz de Indicadores'!$CJ$32</f>
        <v/>
      </c>
      <c r="J42" s="196" t="str">
        <f t="shared" si="10"/>
        <v/>
      </c>
      <c r="K42" s="196" t="str">
        <f t="shared" si="8"/>
        <v/>
      </c>
      <c r="L42" s="196" t="str">
        <f t="shared" si="11"/>
        <v/>
      </c>
      <c r="M42" s="196" t="str">
        <f t="shared" si="12"/>
        <v/>
      </c>
      <c r="N42" s="197">
        <f t="shared" si="4"/>
        <v>0.95</v>
      </c>
      <c r="O42" s="544" t="str">
        <f t="shared" si="6"/>
        <v/>
      </c>
      <c r="P42" s="587"/>
      <c r="Q42" s="636"/>
      <c r="R42" s="637"/>
      <c r="S42" s="637"/>
      <c r="T42" s="637"/>
      <c r="U42" s="637"/>
      <c r="V42" s="637"/>
      <c r="W42" s="638"/>
      <c r="X42" s="636"/>
      <c r="Y42" s="637"/>
      <c r="Z42" s="637"/>
      <c r="AA42" s="637"/>
      <c r="AB42" s="637"/>
      <c r="AC42" s="637"/>
      <c r="AD42" s="637"/>
      <c r="AE42" s="638"/>
      <c r="AF42" s="12"/>
    </row>
    <row r="43" spans="1:32" ht="23.25" customHeight="1" x14ac:dyDescent="0.35">
      <c r="A43" s="7"/>
      <c r="B43" s="585" t="s">
        <v>386</v>
      </c>
      <c r="C43" s="586"/>
      <c r="D43" s="195" t="str">
        <f>'Matriz de Indicadores'!$CN$27</f>
        <v/>
      </c>
      <c r="E43" s="195"/>
      <c r="F43" s="195" t="str">
        <f>'Matriz de Indicadores'!$CN$29</f>
        <v/>
      </c>
      <c r="G43" s="195" t="str">
        <f>'Matriz de Indicadores'!$CN$30</f>
        <v/>
      </c>
      <c r="H43" s="195" t="str">
        <f>'Matriz de Indicadores'!$CN$31</f>
        <v/>
      </c>
      <c r="I43" s="195" t="str">
        <f>'Matriz de Indicadores'!$CN$32</f>
        <v/>
      </c>
      <c r="J43" s="196" t="str">
        <f t="shared" si="10"/>
        <v/>
      </c>
      <c r="K43" s="196" t="str">
        <f t="shared" si="8"/>
        <v/>
      </c>
      <c r="L43" s="196" t="str">
        <f t="shared" si="11"/>
        <v/>
      </c>
      <c r="M43" s="196" t="str">
        <f t="shared" si="12"/>
        <v/>
      </c>
      <c r="N43" s="197">
        <f t="shared" si="4"/>
        <v>0.95</v>
      </c>
      <c r="O43" s="544" t="str">
        <f t="shared" si="6"/>
        <v/>
      </c>
      <c r="P43" s="587"/>
      <c r="Q43" s="636"/>
      <c r="R43" s="637"/>
      <c r="S43" s="637"/>
      <c r="T43" s="637"/>
      <c r="U43" s="637"/>
      <c r="V43" s="637"/>
      <c r="W43" s="638"/>
      <c r="X43" s="636"/>
      <c r="Y43" s="637"/>
      <c r="Z43" s="637"/>
      <c r="AA43" s="637"/>
      <c r="AB43" s="637"/>
      <c r="AC43" s="637"/>
      <c r="AD43" s="637"/>
      <c r="AE43" s="638"/>
      <c r="AF43" s="12"/>
    </row>
    <row r="44" spans="1:32" ht="23.25" customHeight="1" x14ac:dyDescent="0.35">
      <c r="A44" s="7"/>
      <c r="B44" s="585" t="s">
        <v>387</v>
      </c>
      <c r="C44" s="586"/>
      <c r="D44" s="195" t="str">
        <f>'Matriz de Indicadores'!$CR$27</f>
        <v/>
      </c>
      <c r="E44" s="195"/>
      <c r="F44" s="195" t="str">
        <f>'Matriz de Indicadores'!$CR$29</f>
        <v/>
      </c>
      <c r="G44" s="195" t="str">
        <f>'Matriz de Indicadores'!$CR$30</f>
        <v/>
      </c>
      <c r="H44" s="195" t="str">
        <f>'Matriz de Indicadores'!$CR$31</f>
        <v/>
      </c>
      <c r="I44" s="195" t="str">
        <f>'Matriz de Indicadores'!$CR$32</f>
        <v/>
      </c>
      <c r="J44" s="196" t="str">
        <f t="shared" si="10"/>
        <v/>
      </c>
      <c r="K44" s="196" t="str">
        <f t="shared" si="8"/>
        <v/>
      </c>
      <c r="L44" s="196" t="str">
        <f t="shared" si="11"/>
        <v/>
      </c>
      <c r="M44" s="196" t="str">
        <f t="shared" si="12"/>
        <v/>
      </c>
      <c r="N44" s="197">
        <f t="shared" si="4"/>
        <v>0.95</v>
      </c>
      <c r="O44" s="544" t="str">
        <f t="shared" si="6"/>
        <v/>
      </c>
      <c r="P44" s="587"/>
      <c r="Q44" s="636"/>
      <c r="R44" s="637"/>
      <c r="S44" s="637"/>
      <c r="T44" s="637"/>
      <c r="U44" s="637"/>
      <c r="V44" s="637"/>
      <c r="W44" s="638"/>
      <c r="X44" s="636"/>
      <c r="Y44" s="637"/>
      <c r="Z44" s="637"/>
      <c r="AA44" s="637"/>
      <c r="AB44" s="637"/>
      <c r="AC44" s="637"/>
      <c r="AD44" s="637"/>
      <c r="AE44" s="638"/>
      <c r="AF44" s="12"/>
    </row>
    <row r="45" spans="1:32" ht="23.25" customHeight="1" x14ac:dyDescent="0.35">
      <c r="A45" s="7"/>
      <c r="B45" s="585" t="s">
        <v>388</v>
      </c>
      <c r="C45" s="586"/>
      <c r="D45" s="195">
        <f>'Matriz de Indicadores'!$CV$27</f>
        <v>0</v>
      </c>
      <c r="E45" s="195"/>
      <c r="F45" s="195">
        <f>'Matriz de Indicadores'!$CV$29</f>
        <v>0</v>
      </c>
      <c r="G45" s="195">
        <f>'Matriz de Indicadores'!$CV$30</f>
        <v>0</v>
      </c>
      <c r="H45" s="195">
        <f>'Matriz de Indicadores'!$CV$31</f>
        <v>0</v>
      </c>
      <c r="I45" s="195">
        <f>'Matriz de Indicadores'!$CV$32</f>
        <v>0</v>
      </c>
      <c r="J45" s="196">
        <f t="shared" si="10"/>
        <v>0</v>
      </c>
      <c r="K45" s="196">
        <f t="shared" si="8"/>
        <v>0</v>
      </c>
      <c r="L45" s="196">
        <f t="shared" si="11"/>
        <v>0</v>
      </c>
      <c r="M45" s="196">
        <f t="shared" si="12"/>
        <v>0</v>
      </c>
      <c r="N45" s="197">
        <f t="shared" si="4"/>
        <v>0.95</v>
      </c>
      <c r="O45" s="544">
        <f t="shared" si="6"/>
        <v>0</v>
      </c>
      <c r="P45" s="587"/>
      <c r="Q45" s="636"/>
      <c r="R45" s="637"/>
      <c r="S45" s="637"/>
      <c r="T45" s="637"/>
      <c r="U45" s="637"/>
      <c r="V45" s="637"/>
      <c r="W45" s="638"/>
      <c r="X45" s="636"/>
      <c r="Y45" s="637"/>
      <c r="Z45" s="637"/>
      <c r="AA45" s="637"/>
      <c r="AB45" s="637"/>
      <c r="AC45" s="637"/>
      <c r="AD45" s="637"/>
      <c r="AE45" s="638"/>
      <c r="AF45" s="12"/>
    </row>
    <row r="46" spans="1:32" ht="23.25" customHeight="1" x14ac:dyDescent="0.35">
      <c r="A46" s="7"/>
      <c r="B46" s="585" t="s">
        <v>389</v>
      </c>
      <c r="C46" s="586"/>
      <c r="D46" s="195">
        <f>'Matriz de Indicadores'!$CZ$27</f>
        <v>0</v>
      </c>
      <c r="E46" s="195"/>
      <c r="F46" s="195">
        <f>'Matriz de Indicadores'!$CZ$29</f>
        <v>0</v>
      </c>
      <c r="G46" s="195">
        <f>'Matriz de Indicadores'!$CZ$30</f>
        <v>0</v>
      </c>
      <c r="H46" s="195">
        <f>'Matriz de Indicadores'!$CZ$31</f>
        <v>0</v>
      </c>
      <c r="I46" s="195">
        <f>'Matriz de Indicadores'!$CZ$32</f>
        <v>0</v>
      </c>
      <c r="J46" s="196">
        <f t="shared" si="10"/>
        <v>0</v>
      </c>
      <c r="K46" s="196">
        <f t="shared" si="8"/>
        <v>0</v>
      </c>
      <c r="L46" s="196">
        <f t="shared" si="11"/>
        <v>0</v>
      </c>
      <c r="M46" s="196">
        <f t="shared" si="12"/>
        <v>0</v>
      </c>
      <c r="N46" s="197">
        <f t="shared" si="4"/>
        <v>0.95</v>
      </c>
      <c r="O46" s="544">
        <f t="shared" si="6"/>
        <v>0</v>
      </c>
      <c r="P46" s="587"/>
      <c r="Q46" s="636"/>
      <c r="R46" s="637"/>
      <c r="S46" s="637"/>
      <c r="T46" s="637"/>
      <c r="U46" s="637"/>
      <c r="V46" s="637"/>
      <c r="W46" s="638"/>
      <c r="X46" s="636"/>
      <c r="Y46" s="637"/>
      <c r="Z46" s="637"/>
      <c r="AA46" s="637"/>
      <c r="AB46" s="637"/>
      <c r="AC46" s="637"/>
      <c r="AD46" s="637"/>
      <c r="AE46" s="638"/>
      <c r="AF46" s="12"/>
    </row>
    <row r="47" spans="1:32" ht="23.25" customHeight="1" x14ac:dyDescent="0.35">
      <c r="A47" s="7"/>
      <c r="B47" s="514" t="s">
        <v>393</v>
      </c>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515"/>
      <c r="AF47" s="12"/>
    </row>
    <row r="48" spans="1:32" ht="23.25" customHeight="1" x14ac:dyDescent="0.35">
      <c r="A48" s="7"/>
      <c r="B48" s="601"/>
      <c r="C48" s="601"/>
      <c r="D48" s="601"/>
      <c r="E48" s="601"/>
      <c r="F48" s="601"/>
      <c r="G48" s="601"/>
      <c r="H48" s="601"/>
      <c r="I48" s="601"/>
      <c r="J48" s="601"/>
      <c r="K48" s="601"/>
      <c r="L48" s="601"/>
      <c r="M48" s="601"/>
      <c r="N48" s="601"/>
      <c r="O48" s="601"/>
      <c r="P48" s="601"/>
      <c r="Q48" s="601"/>
      <c r="R48" s="601"/>
      <c r="S48" s="601"/>
      <c r="T48" s="601"/>
      <c r="U48" s="604"/>
      <c r="V48" s="600"/>
      <c r="W48" s="601"/>
      <c r="X48" s="601"/>
      <c r="Y48" s="601"/>
      <c r="Z48" s="601"/>
      <c r="AA48" s="601"/>
      <c r="AB48" s="601"/>
      <c r="AC48" s="601"/>
      <c r="AD48" s="601"/>
      <c r="AE48" s="601"/>
      <c r="AF48" s="12"/>
    </row>
    <row r="49" spans="1:32" ht="23.25" customHeight="1" x14ac:dyDescent="0.35">
      <c r="A49" s="7"/>
      <c r="B49" s="603"/>
      <c r="C49" s="603"/>
      <c r="D49" s="603"/>
      <c r="E49" s="603"/>
      <c r="F49" s="603"/>
      <c r="G49" s="603"/>
      <c r="H49" s="603"/>
      <c r="I49" s="603"/>
      <c r="J49" s="603"/>
      <c r="K49" s="603"/>
      <c r="L49" s="603"/>
      <c r="M49" s="603"/>
      <c r="N49" s="603"/>
      <c r="O49" s="603"/>
      <c r="P49" s="603"/>
      <c r="Q49" s="603"/>
      <c r="R49" s="603"/>
      <c r="S49" s="603"/>
      <c r="T49" s="603"/>
      <c r="U49" s="605"/>
      <c r="V49" s="602"/>
      <c r="W49" s="603"/>
      <c r="X49" s="603"/>
      <c r="Y49" s="603"/>
      <c r="Z49" s="603"/>
      <c r="AA49" s="603"/>
      <c r="AB49" s="603"/>
      <c r="AC49" s="603"/>
      <c r="AD49" s="603"/>
      <c r="AE49" s="603"/>
      <c r="AF49" s="12"/>
    </row>
    <row r="50" spans="1:32" ht="23.25" customHeight="1" x14ac:dyDescent="0.35">
      <c r="A50" s="7"/>
      <c r="B50" s="603"/>
      <c r="C50" s="603"/>
      <c r="D50" s="603"/>
      <c r="E50" s="603"/>
      <c r="F50" s="603"/>
      <c r="G50" s="603"/>
      <c r="H50" s="603"/>
      <c r="I50" s="603"/>
      <c r="J50" s="603"/>
      <c r="K50" s="603"/>
      <c r="L50" s="603"/>
      <c r="M50" s="603"/>
      <c r="N50" s="603"/>
      <c r="O50" s="603"/>
      <c r="P50" s="603"/>
      <c r="Q50" s="603"/>
      <c r="R50" s="603"/>
      <c r="S50" s="603"/>
      <c r="T50" s="603"/>
      <c r="U50" s="605"/>
      <c r="V50" s="602"/>
      <c r="W50" s="603"/>
      <c r="X50" s="603"/>
      <c r="Y50" s="603"/>
      <c r="Z50" s="603"/>
      <c r="AA50" s="603"/>
      <c r="AB50" s="603"/>
      <c r="AC50" s="603"/>
      <c r="AD50" s="603"/>
      <c r="AE50" s="603"/>
      <c r="AF50" s="12"/>
    </row>
    <row r="51" spans="1:32" ht="23.25" customHeight="1" x14ac:dyDescent="0.35">
      <c r="A51" s="7"/>
      <c r="B51" s="603"/>
      <c r="C51" s="603"/>
      <c r="D51" s="603"/>
      <c r="E51" s="603"/>
      <c r="F51" s="603"/>
      <c r="G51" s="603"/>
      <c r="H51" s="603"/>
      <c r="I51" s="603"/>
      <c r="J51" s="603"/>
      <c r="K51" s="603"/>
      <c r="L51" s="603"/>
      <c r="M51" s="603"/>
      <c r="N51" s="603"/>
      <c r="O51" s="603"/>
      <c r="P51" s="603"/>
      <c r="Q51" s="603"/>
      <c r="R51" s="603"/>
      <c r="S51" s="603"/>
      <c r="T51" s="603"/>
      <c r="U51" s="605"/>
      <c r="V51" s="602"/>
      <c r="W51" s="603"/>
      <c r="X51" s="603"/>
      <c r="Y51" s="603"/>
      <c r="Z51" s="603"/>
      <c r="AA51" s="603"/>
      <c r="AB51" s="603"/>
      <c r="AC51" s="603"/>
      <c r="AD51" s="603"/>
      <c r="AE51" s="603"/>
      <c r="AF51" s="12"/>
    </row>
    <row r="52" spans="1:32" ht="23.25" customHeight="1" x14ac:dyDescent="0.35">
      <c r="A52" s="7"/>
      <c r="B52" s="603"/>
      <c r="C52" s="603"/>
      <c r="D52" s="603"/>
      <c r="E52" s="603"/>
      <c r="F52" s="603"/>
      <c r="G52" s="603"/>
      <c r="H52" s="603"/>
      <c r="I52" s="603"/>
      <c r="J52" s="603"/>
      <c r="K52" s="603"/>
      <c r="L52" s="603"/>
      <c r="M52" s="603"/>
      <c r="N52" s="603"/>
      <c r="O52" s="603"/>
      <c r="P52" s="603"/>
      <c r="Q52" s="603"/>
      <c r="R52" s="603"/>
      <c r="S52" s="603"/>
      <c r="T52" s="603"/>
      <c r="U52" s="605"/>
      <c r="V52" s="602"/>
      <c r="W52" s="603"/>
      <c r="X52" s="603"/>
      <c r="Y52" s="603"/>
      <c r="Z52" s="603"/>
      <c r="AA52" s="603"/>
      <c r="AB52" s="603"/>
      <c r="AC52" s="603"/>
      <c r="AD52" s="603"/>
      <c r="AE52" s="603"/>
      <c r="AF52" s="12"/>
    </row>
    <row r="53" spans="1:32" ht="23.25" customHeight="1" x14ac:dyDescent="0.35">
      <c r="A53" s="7"/>
      <c r="B53" s="603"/>
      <c r="C53" s="603"/>
      <c r="D53" s="603"/>
      <c r="E53" s="603"/>
      <c r="F53" s="603"/>
      <c r="G53" s="603"/>
      <c r="H53" s="603"/>
      <c r="I53" s="603"/>
      <c r="J53" s="603"/>
      <c r="K53" s="603"/>
      <c r="L53" s="603"/>
      <c r="M53" s="603"/>
      <c r="N53" s="603"/>
      <c r="O53" s="603"/>
      <c r="P53" s="603"/>
      <c r="Q53" s="603"/>
      <c r="R53" s="603"/>
      <c r="S53" s="603"/>
      <c r="T53" s="603"/>
      <c r="U53" s="605"/>
      <c r="V53" s="602"/>
      <c r="W53" s="603"/>
      <c r="X53" s="603"/>
      <c r="Y53" s="603"/>
      <c r="Z53" s="603"/>
      <c r="AA53" s="603"/>
      <c r="AB53" s="603"/>
      <c r="AC53" s="603"/>
      <c r="AD53" s="603"/>
      <c r="AE53" s="603"/>
      <c r="AF53" s="12"/>
    </row>
    <row r="54" spans="1:32" ht="23.25" customHeight="1" x14ac:dyDescent="0.35">
      <c r="A54" s="7"/>
      <c r="B54" s="603"/>
      <c r="C54" s="603"/>
      <c r="D54" s="603"/>
      <c r="E54" s="603"/>
      <c r="F54" s="603"/>
      <c r="G54" s="603"/>
      <c r="H54" s="603"/>
      <c r="I54" s="603"/>
      <c r="J54" s="603"/>
      <c r="K54" s="603"/>
      <c r="L54" s="603"/>
      <c r="M54" s="603"/>
      <c r="N54" s="603"/>
      <c r="O54" s="603"/>
      <c r="P54" s="603"/>
      <c r="Q54" s="603"/>
      <c r="R54" s="603"/>
      <c r="S54" s="603"/>
      <c r="T54" s="603"/>
      <c r="U54" s="605"/>
      <c r="V54" s="606"/>
      <c r="W54" s="607"/>
      <c r="X54" s="607"/>
      <c r="Y54" s="607"/>
      <c r="Z54" s="607"/>
      <c r="AA54" s="607"/>
      <c r="AB54" s="607"/>
      <c r="AC54" s="607"/>
      <c r="AD54" s="607"/>
      <c r="AE54" s="607"/>
      <c r="AF54" s="12"/>
    </row>
    <row r="55" spans="1:32" ht="23.25" customHeight="1" x14ac:dyDescent="0.35">
      <c r="A55" s="7"/>
      <c r="B55" s="603"/>
      <c r="C55" s="603"/>
      <c r="D55" s="603"/>
      <c r="E55" s="603"/>
      <c r="F55" s="603"/>
      <c r="G55" s="603"/>
      <c r="H55" s="603"/>
      <c r="I55" s="603"/>
      <c r="J55" s="603"/>
      <c r="K55" s="603"/>
      <c r="L55" s="603"/>
      <c r="M55" s="603"/>
      <c r="N55" s="603"/>
      <c r="O55" s="603"/>
      <c r="P55" s="603"/>
      <c r="Q55" s="603"/>
      <c r="R55" s="603"/>
      <c r="S55" s="603"/>
      <c r="T55" s="603"/>
      <c r="U55" s="605"/>
      <c r="V55" s="600"/>
      <c r="W55" s="601"/>
      <c r="X55" s="601"/>
      <c r="Y55" s="601"/>
      <c r="Z55" s="601"/>
      <c r="AA55" s="601"/>
      <c r="AB55" s="601"/>
      <c r="AC55" s="601"/>
      <c r="AD55" s="601"/>
      <c r="AE55" s="601"/>
      <c r="AF55" s="12"/>
    </row>
    <row r="56" spans="1:32" ht="23.25" customHeight="1" x14ac:dyDescent="0.35">
      <c r="A56" s="7"/>
      <c r="B56" s="603"/>
      <c r="C56" s="603"/>
      <c r="D56" s="603"/>
      <c r="E56" s="603"/>
      <c r="F56" s="603"/>
      <c r="G56" s="603"/>
      <c r="H56" s="603"/>
      <c r="I56" s="603"/>
      <c r="J56" s="603"/>
      <c r="K56" s="603"/>
      <c r="L56" s="603"/>
      <c r="M56" s="603"/>
      <c r="N56" s="603"/>
      <c r="O56" s="603"/>
      <c r="P56" s="603"/>
      <c r="Q56" s="603"/>
      <c r="R56" s="603"/>
      <c r="S56" s="603"/>
      <c r="T56" s="603"/>
      <c r="U56" s="605"/>
      <c r="V56" s="602"/>
      <c r="W56" s="603"/>
      <c r="X56" s="603"/>
      <c r="Y56" s="603"/>
      <c r="Z56" s="603"/>
      <c r="AA56" s="603"/>
      <c r="AB56" s="603"/>
      <c r="AC56" s="603"/>
      <c r="AD56" s="603"/>
      <c r="AE56" s="603"/>
      <c r="AF56" s="12"/>
    </row>
    <row r="57" spans="1:32" ht="23.25" customHeight="1" x14ac:dyDescent="0.35">
      <c r="A57" s="7"/>
      <c r="B57" s="603"/>
      <c r="C57" s="603"/>
      <c r="D57" s="603"/>
      <c r="E57" s="603"/>
      <c r="F57" s="603"/>
      <c r="G57" s="603"/>
      <c r="H57" s="603"/>
      <c r="I57" s="603"/>
      <c r="J57" s="603"/>
      <c r="K57" s="603"/>
      <c r="L57" s="603"/>
      <c r="M57" s="603"/>
      <c r="N57" s="603"/>
      <c r="O57" s="603"/>
      <c r="P57" s="603"/>
      <c r="Q57" s="603"/>
      <c r="R57" s="603"/>
      <c r="S57" s="603"/>
      <c r="T57" s="603"/>
      <c r="U57" s="605"/>
      <c r="V57" s="602"/>
      <c r="W57" s="603"/>
      <c r="X57" s="603"/>
      <c r="Y57" s="603"/>
      <c r="Z57" s="603"/>
      <c r="AA57" s="603"/>
      <c r="AB57" s="603"/>
      <c r="AC57" s="603"/>
      <c r="AD57" s="603"/>
      <c r="AE57" s="603"/>
      <c r="AF57" s="12"/>
    </row>
    <row r="58" spans="1:32" ht="23.25" customHeight="1" x14ac:dyDescent="0.35">
      <c r="A58" s="7"/>
      <c r="B58" s="603"/>
      <c r="C58" s="603"/>
      <c r="D58" s="603"/>
      <c r="E58" s="603"/>
      <c r="F58" s="603"/>
      <c r="G58" s="603"/>
      <c r="H58" s="603"/>
      <c r="I58" s="603"/>
      <c r="J58" s="603"/>
      <c r="K58" s="603"/>
      <c r="L58" s="603"/>
      <c r="M58" s="603"/>
      <c r="N58" s="603"/>
      <c r="O58" s="603"/>
      <c r="P58" s="603"/>
      <c r="Q58" s="603"/>
      <c r="R58" s="603"/>
      <c r="S58" s="603"/>
      <c r="T58" s="603"/>
      <c r="U58" s="605"/>
      <c r="V58" s="602"/>
      <c r="W58" s="603"/>
      <c r="X58" s="603"/>
      <c r="Y58" s="603"/>
      <c r="Z58" s="603"/>
      <c r="AA58" s="603"/>
      <c r="AB58" s="603"/>
      <c r="AC58" s="603"/>
      <c r="AD58" s="603"/>
      <c r="AE58" s="603"/>
      <c r="AF58" s="12"/>
    </row>
    <row r="59" spans="1:32" ht="23.25" customHeight="1" x14ac:dyDescent="0.35">
      <c r="A59" s="12"/>
      <c r="B59" s="603"/>
      <c r="C59" s="603"/>
      <c r="D59" s="603"/>
      <c r="E59" s="603"/>
      <c r="F59" s="603"/>
      <c r="G59" s="603"/>
      <c r="H59" s="603"/>
      <c r="I59" s="603"/>
      <c r="J59" s="603"/>
      <c r="K59" s="603"/>
      <c r="L59" s="603"/>
      <c r="M59" s="603"/>
      <c r="N59" s="603"/>
      <c r="O59" s="603"/>
      <c r="P59" s="603"/>
      <c r="Q59" s="603"/>
      <c r="R59" s="603"/>
      <c r="S59" s="603"/>
      <c r="T59" s="603"/>
      <c r="U59" s="605"/>
      <c r="V59" s="602"/>
      <c r="W59" s="603"/>
      <c r="X59" s="603"/>
      <c r="Y59" s="603"/>
      <c r="Z59" s="603"/>
      <c r="AA59" s="603"/>
      <c r="AB59" s="603"/>
      <c r="AC59" s="603"/>
      <c r="AD59" s="603"/>
      <c r="AE59" s="603"/>
      <c r="AF59" s="12"/>
    </row>
    <row r="60" spans="1:32" ht="23.25" customHeight="1" x14ac:dyDescent="0.35">
      <c r="A60" s="12"/>
      <c r="B60" s="603"/>
      <c r="C60" s="603"/>
      <c r="D60" s="603"/>
      <c r="E60" s="603"/>
      <c r="F60" s="603"/>
      <c r="G60" s="603"/>
      <c r="H60" s="603"/>
      <c r="I60" s="603"/>
      <c r="J60" s="603"/>
      <c r="K60" s="603"/>
      <c r="L60" s="603"/>
      <c r="M60" s="603"/>
      <c r="N60" s="603"/>
      <c r="O60" s="603"/>
      <c r="P60" s="603"/>
      <c r="Q60" s="603"/>
      <c r="R60" s="603"/>
      <c r="S60" s="603"/>
      <c r="T60" s="603"/>
      <c r="U60" s="605"/>
      <c r="V60" s="602"/>
      <c r="W60" s="603"/>
      <c r="X60" s="603"/>
      <c r="Y60" s="603"/>
      <c r="Z60" s="603"/>
      <c r="AA60" s="603"/>
      <c r="AB60" s="603"/>
      <c r="AC60" s="603"/>
      <c r="AD60" s="603"/>
      <c r="AE60" s="603"/>
      <c r="AF60" s="12"/>
    </row>
    <row r="61" spans="1:32" ht="23.25" customHeight="1" x14ac:dyDescent="0.35">
      <c r="A61" s="12"/>
      <c r="B61" s="603"/>
      <c r="C61" s="603"/>
      <c r="D61" s="603"/>
      <c r="E61" s="603"/>
      <c r="F61" s="603"/>
      <c r="G61" s="603"/>
      <c r="H61" s="603"/>
      <c r="I61" s="603"/>
      <c r="J61" s="603"/>
      <c r="K61" s="603"/>
      <c r="L61" s="603"/>
      <c r="M61" s="603"/>
      <c r="N61" s="603"/>
      <c r="O61" s="603"/>
      <c r="P61" s="603"/>
      <c r="Q61" s="603"/>
      <c r="R61" s="603"/>
      <c r="S61" s="603"/>
      <c r="T61" s="603"/>
      <c r="U61" s="605"/>
      <c r="V61" s="602"/>
      <c r="W61" s="603"/>
      <c r="X61" s="603"/>
      <c r="Y61" s="603"/>
      <c r="Z61" s="603"/>
      <c r="AA61" s="603"/>
      <c r="AB61" s="603"/>
      <c r="AC61" s="603"/>
      <c r="AD61" s="603"/>
      <c r="AE61" s="603"/>
      <c r="AF61" s="12"/>
    </row>
    <row r="62" spans="1:32" ht="23.25" customHeight="1" x14ac:dyDescent="0.35">
      <c r="A62" s="12"/>
      <c r="B62" s="603"/>
      <c r="C62" s="603"/>
      <c r="D62" s="603"/>
      <c r="E62" s="603"/>
      <c r="F62" s="603"/>
      <c r="G62" s="603"/>
      <c r="H62" s="603"/>
      <c r="I62" s="603"/>
      <c r="J62" s="603"/>
      <c r="K62" s="603"/>
      <c r="L62" s="603"/>
      <c r="M62" s="603"/>
      <c r="N62" s="603"/>
      <c r="O62" s="603"/>
      <c r="P62" s="603"/>
      <c r="Q62" s="603"/>
      <c r="R62" s="603"/>
      <c r="S62" s="603"/>
      <c r="T62" s="603"/>
      <c r="U62" s="605"/>
      <c r="V62" s="602"/>
      <c r="W62" s="603"/>
      <c r="X62" s="603"/>
      <c r="Y62" s="603"/>
      <c r="Z62" s="603"/>
      <c r="AA62" s="603"/>
      <c r="AB62" s="603"/>
      <c r="AC62" s="603"/>
      <c r="AD62" s="603"/>
      <c r="AE62" s="603"/>
      <c r="AF62" s="12"/>
    </row>
    <row r="63" spans="1:32" ht="23.25" customHeight="1" x14ac:dyDescent="0.35">
      <c r="A63" s="7"/>
      <c r="B63" s="603"/>
      <c r="C63" s="603"/>
      <c r="D63" s="603"/>
      <c r="E63" s="603"/>
      <c r="F63" s="603"/>
      <c r="G63" s="603"/>
      <c r="H63" s="603"/>
      <c r="I63" s="603"/>
      <c r="J63" s="603"/>
      <c r="K63" s="603"/>
      <c r="L63" s="603"/>
      <c r="M63" s="603"/>
      <c r="N63" s="603"/>
      <c r="O63" s="603"/>
      <c r="P63" s="603"/>
      <c r="Q63" s="603"/>
      <c r="R63" s="603"/>
      <c r="S63" s="603"/>
      <c r="T63" s="603"/>
      <c r="U63" s="605"/>
      <c r="V63" s="602"/>
      <c r="W63" s="603"/>
      <c r="X63" s="603"/>
      <c r="Y63" s="603"/>
      <c r="Z63" s="603"/>
      <c r="AA63" s="603"/>
      <c r="AB63" s="603"/>
      <c r="AC63" s="603"/>
      <c r="AD63" s="603"/>
      <c r="AE63" s="603"/>
      <c r="AF63" s="12"/>
    </row>
    <row r="64" spans="1:32" ht="23.25" customHeight="1" x14ac:dyDescent="0.35">
      <c r="A64" s="12"/>
      <c r="B64" s="603"/>
      <c r="C64" s="603"/>
      <c r="D64" s="603"/>
      <c r="E64" s="603"/>
      <c r="F64" s="603"/>
      <c r="G64" s="603"/>
      <c r="H64" s="603"/>
      <c r="I64" s="603"/>
      <c r="J64" s="603"/>
      <c r="K64" s="603"/>
      <c r="L64" s="603"/>
      <c r="M64" s="603"/>
      <c r="N64" s="603"/>
      <c r="O64" s="603"/>
      <c r="P64" s="603"/>
      <c r="Q64" s="603"/>
      <c r="R64" s="603"/>
      <c r="S64" s="603"/>
      <c r="T64" s="603"/>
      <c r="U64" s="605"/>
      <c r="V64" s="602"/>
      <c r="W64" s="603"/>
      <c r="X64" s="603"/>
      <c r="Y64" s="603"/>
      <c r="Z64" s="603"/>
      <c r="AA64" s="603"/>
      <c r="AB64" s="603"/>
      <c r="AC64" s="603"/>
      <c r="AD64" s="603"/>
      <c r="AE64" s="603"/>
      <c r="AF64" s="12"/>
    </row>
    <row r="65" spans="1:32" ht="23.25" customHeight="1" x14ac:dyDescent="0.35">
      <c r="A65" s="12"/>
      <c r="B65" s="603"/>
      <c r="C65" s="603"/>
      <c r="D65" s="603"/>
      <c r="E65" s="603"/>
      <c r="F65" s="603"/>
      <c r="G65" s="603"/>
      <c r="H65" s="603"/>
      <c r="I65" s="603"/>
      <c r="J65" s="603"/>
      <c r="K65" s="603"/>
      <c r="L65" s="603"/>
      <c r="M65" s="603"/>
      <c r="N65" s="603"/>
      <c r="O65" s="603"/>
      <c r="P65" s="603"/>
      <c r="Q65" s="603"/>
      <c r="R65" s="603"/>
      <c r="S65" s="603"/>
      <c r="T65" s="603"/>
      <c r="U65" s="605"/>
      <c r="V65" s="602"/>
      <c r="W65" s="603"/>
      <c r="X65" s="603"/>
      <c r="Y65" s="603"/>
      <c r="Z65" s="603"/>
      <c r="AA65" s="603"/>
      <c r="AB65" s="603"/>
      <c r="AC65" s="603"/>
      <c r="AD65" s="603"/>
      <c r="AE65" s="603"/>
      <c r="AF65" s="12"/>
    </row>
    <row r="66" spans="1:32" ht="23.25" customHeight="1" x14ac:dyDescent="0.35">
      <c r="A66" s="12"/>
      <c r="B66" s="12"/>
      <c r="C66" s="12"/>
      <c r="D66" s="12"/>
      <c r="E66" s="12"/>
      <c r="F66" s="12"/>
      <c r="G66" s="12"/>
      <c r="H66" s="12"/>
      <c r="I66" s="12"/>
      <c r="J66" s="12"/>
      <c r="K66" s="12"/>
      <c r="L66" s="12"/>
      <c r="M66" s="12"/>
      <c r="N66" s="70"/>
      <c r="O66" s="70"/>
      <c r="P66" s="12"/>
      <c r="Q66" s="12"/>
      <c r="R66" s="12"/>
      <c r="S66" s="12"/>
      <c r="T66" s="12"/>
      <c r="U66" s="12"/>
      <c r="V66" s="12"/>
      <c r="W66" s="12"/>
      <c r="X66" s="12"/>
      <c r="Y66" s="12"/>
      <c r="Z66" s="12"/>
      <c r="AA66" s="12"/>
      <c r="AB66" s="12"/>
      <c r="AC66" s="12"/>
      <c r="AD66" s="12"/>
      <c r="AE66" s="12"/>
      <c r="AF66" s="12"/>
    </row>
  </sheetData>
  <sheetProtection selectLockedCells="1"/>
  <mergeCells count="139">
    <mergeCell ref="B29:C29"/>
    <mergeCell ref="B30:C30"/>
    <mergeCell ref="O29:P29"/>
    <mergeCell ref="O30:P30"/>
    <mergeCell ref="X28:AE28"/>
    <mergeCell ref="Q31:W31"/>
    <mergeCell ref="Q32:W32"/>
    <mergeCell ref="O32:P32"/>
    <mergeCell ref="B28:C28"/>
    <mergeCell ref="B31:C31"/>
    <mergeCell ref="O28:P28"/>
    <mergeCell ref="O31:P31"/>
    <mergeCell ref="Q28:W28"/>
    <mergeCell ref="Q43:W43"/>
    <mergeCell ref="X31:AE31"/>
    <mergeCell ref="X32:AE32"/>
    <mergeCell ref="X33:AE33"/>
    <mergeCell ref="X34:AE34"/>
    <mergeCell ref="X35:AE35"/>
    <mergeCell ref="X36:AE36"/>
    <mergeCell ref="X37:AE37"/>
    <mergeCell ref="X38:AE38"/>
    <mergeCell ref="X39:AE39"/>
    <mergeCell ref="X40:AE40"/>
    <mergeCell ref="X41:AE41"/>
    <mergeCell ref="X42:AE42"/>
    <mergeCell ref="X43:AE43"/>
    <mergeCell ref="Q39:W39"/>
    <mergeCell ref="Q40:W40"/>
    <mergeCell ref="Q41:W41"/>
    <mergeCell ref="Q42:W42"/>
    <mergeCell ref="Q35:W35"/>
    <mergeCell ref="Q36:W36"/>
    <mergeCell ref="Q37:W37"/>
    <mergeCell ref="Q33:W33"/>
    <mergeCell ref="Q38:W38"/>
    <mergeCell ref="O38:P38"/>
    <mergeCell ref="Q34:W34"/>
    <mergeCell ref="B32:C32"/>
    <mergeCell ref="B36:C36"/>
    <mergeCell ref="B37:C37"/>
    <mergeCell ref="O36:P36"/>
    <mergeCell ref="O37:P37"/>
    <mergeCell ref="B34:C34"/>
    <mergeCell ref="B35:C35"/>
    <mergeCell ref="O34:P34"/>
    <mergeCell ref="O35:P35"/>
    <mergeCell ref="B33:C33"/>
    <mergeCell ref="O33:P33"/>
    <mergeCell ref="B38:C38"/>
    <mergeCell ref="B22:B23"/>
    <mergeCell ref="C22:I23"/>
    <mergeCell ref="J22:L23"/>
    <mergeCell ref="M22:M23"/>
    <mergeCell ref="O23:W23"/>
    <mergeCell ref="X23:AD23"/>
    <mergeCell ref="C26:I27"/>
    <mergeCell ref="J25:L25"/>
    <mergeCell ref="X26:AD26"/>
    <mergeCell ref="O22:W22"/>
    <mergeCell ref="X22:AD22"/>
    <mergeCell ref="C24:I24"/>
    <mergeCell ref="J24:L24"/>
    <mergeCell ref="O24:W24"/>
    <mergeCell ref="X24:AD24"/>
    <mergeCell ref="X25:AD25"/>
    <mergeCell ref="C25:I25"/>
    <mergeCell ref="B26:B27"/>
    <mergeCell ref="J26:L27"/>
    <mergeCell ref="M26:M27"/>
    <mergeCell ref="X27:AD27"/>
    <mergeCell ref="O25:W25"/>
    <mergeCell ref="O26:W26"/>
    <mergeCell ref="O27:W27"/>
    <mergeCell ref="B48:U65"/>
    <mergeCell ref="V48:AE54"/>
    <mergeCell ref="V55:AE65"/>
    <mergeCell ref="B47:AE47"/>
    <mergeCell ref="B46:C46"/>
    <mergeCell ref="O46:P46"/>
    <mergeCell ref="B44:C44"/>
    <mergeCell ref="B45:C45"/>
    <mergeCell ref="O44:P44"/>
    <mergeCell ref="O45:P45"/>
    <mergeCell ref="Q44:W44"/>
    <mergeCell ref="Q45:W45"/>
    <mergeCell ref="Q46:W46"/>
    <mergeCell ref="X44:AE44"/>
    <mergeCell ref="X45:AE45"/>
    <mergeCell ref="X46:AE46"/>
    <mergeCell ref="B43:C43"/>
    <mergeCell ref="O42:P42"/>
    <mergeCell ref="O43:P43"/>
    <mergeCell ref="B40:C40"/>
    <mergeCell ref="B41:C41"/>
    <mergeCell ref="O40:P40"/>
    <mergeCell ref="O41:P41"/>
    <mergeCell ref="B39:C39"/>
    <mergeCell ref="O39:P39"/>
    <mergeCell ref="B42:C42"/>
    <mergeCell ref="C21:I21"/>
    <mergeCell ref="J21:L21"/>
    <mergeCell ref="O21:W21"/>
    <mergeCell ref="K16:L16"/>
    <mergeCell ref="M16:O16"/>
    <mergeCell ref="T16:U16"/>
    <mergeCell ref="Z16:AB16"/>
    <mergeCell ref="B17:C17"/>
    <mergeCell ref="D17:G17"/>
    <mergeCell ref="H17:AE17"/>
    <mergeCell ref="B19:AE19"/>
    <mergeCell ref="C20:F20"/>
    <mergeCell ref="H20:Q20"/>
    <mergeCell ref="S20:AE20"/>
    <mergeCell ref="X21:AD21"/>
    <mergeCell ref="D11:AC11"/>
    <mergeCell ref="D12:AC12"/>
    <mergeCell ref="AD11:AE11"/>
    <mergeCell ref="AD12:AE12"/>
    <mergeCell ref="B18:C18"/>
    <mergeCell ref="D18:G18"/>
    <mergeCell ref="H18:N18"/>
    <mergeCell ref="P18:AE18"/>
    <mergeCell ref="B11:C11"/>
    <mergeCell ref="B12:C12"/>
    <mergeCell ref="B13:K13"/>
    <mergeCell ref="L13:AE13"/>
    <mergeCell ref="B14:K14"/>
    <mergeCell ref="L14:AE14"/>
    <mergeCell ref="B15:C15"/>
    <mergeCell ref="D15:F15"/>
    <mergeCell ref="G15:H15"/>
    <mergeCell ref="I15:J15"/>
    <mergeCell ref="K15:L15"/>
    <mergeCell ref="M15:O15"/>
    <mergeCell ref="P15:AE15"/>
    <mergeCell ref="B16:C16"/>
    <mergeCell ref="D16:F16"/>
    <mergeCell ref="G16:H16"/>
  </mergeCells>
  <phoneticPr fontId="5" type="noConversion"/>
  <conditionalFormatting sqref="S16 AE16">
    <cfRule type="iconSet" priority="9">
      <iconSet iconSet="3Flags" showValue="0">
        <cfvo type="percent" val="0"/>
        <cfvo type="num" val="0"/>
        <cfvo type="num" val="1"/>
      </iconSet>
    </cfRule>
  </conditionalFormatting>
  <conditionalFormatting sqref="Y16">
    <cfRule type="iconSet" priority="8">
      <iconSet iconSet="3Flags" showValue="0">
        <cfvo type="percent" val="0"/>
        <cfvo type="num" val="0"/>
        <cfvo type="num" val="1"/>
      </iconSet>
    </cfRule>
  </conditionalFormatting>
  <conditionalFormatting sqref="J16">
    <cfRule type="cellIs" dxfId="121" priority="5" operator="equal">
      <formula>"▲"</formula>
    </cfRule>
    <cfRule type="cellIs" dxfId="120" priority="6" operator="equal">
      <formula>"▼"</formula>
    </cfRule>
    <cfRule type="cellIs" dxfId="119" priority="7" operator="equal">
      <formula>"■"</formula>
    </cfRule>
  </conditionalFormatting>
  <conditionalFormatting sqref="O29:P46">
    <cfRule type="cellIs" dxfId="118" priority="1" stopIfTrue="1" operator="equal">
      <formula>""</formula>
    </cfRule>
    <cfRule type="cellIs" dxfId="117" priority="2" stopIfTrue="1" operator="greaterThanOrEqual">
      <formula>$AD$16</formula>
    </cfRule>
    <cfRule type="cellIs" dxfId="116" priority="3" stopIfTrue="1" operator="between">
      <formula>$V$16</formula>
      <formula>$X$16</formula>
    </cfRule>
    <cfRule type="cellIs" dxfId="115" priority="4" stopIfTrue="1" operator="lessThan">
      <formula>$R$16</formula>
    </cfRule>
  </conditionalFormatting>
  <dataValidations count="14">
    <dataValidation type="list" allowBlank="1" showInputMessage="1" showErrorMessage="1" sqref="T16 B18">
      <formula1>"Porcentaje,Moneda,Horas,Días,Número entero,Número decimal"</formula1>
    </dataValidation>
    <dataValidation type="list" allowBlank="1" showInputMessage="1" showErrorMessage="1" sqref="I16">
      <formula1>"Creciente,Constante,Decreciente"</formula1>
    </dataValidation>
    <dataValidation type="list" allowBlank="1" showInputMessage="1" showErrorMessage="1" sqref="K16">
      <formula1>"Mensual,Mensual acumulado,Bimestral,Trimestral,Semestral,Anual,Bienal,Trienal"</formula1>
    </dataValidation>
    <dataValidation type="list" allowBlank="1" showInputMessage="1" showErrorMessage="1" sqref="AB16">
      <formula1>"Usuarios,Procesos,Aprendizaje,Recursos"</formula1>
    </dataValidation>
    <dataValidation type="list" allowBlank="1" showInputMessage="1" showErrorMessage="1" sqref="M16:O16">
      <formula1>"Ciudadanos,Procesos,Aprendizaje,Recursos"</formula1>
    </dataValidation>
    <dataValidation type="list" allowBlank="1" showInputMessage="1" showErrorMessage="1" sqref="G16">
      <formula1>"Impacto,Resultado,Producto,Gestión"</formula1>
    </dataValidation>
    <dataValidation type="list" allowBlank="1" showInputMessage="1" showErrorMessage="1" sqref="Q16 AC16">
      <formula1>"X ≥,X &gt;,X &lt;,≤ X"</formula1>
    </dataValidation>
    <dataValidation type="list" allowBlank="1" showInputMessage="1" showErrorMessage="1" sqref="W16">
      <formula1>"≤ X ≤,≤ X &lt;,&lt; X ≤,&lt; X &lt;"</formula1>
    </dataValidation>
    <dataValidation type="list" allowBlank="1" showInputMessage="1" showErrorMessage="1" sqref="N26">
      <formula1>INDIRECT($B25)</formula1>
    </dataValidation>
    <dataValidation type="list" allowBlank="1" showInputMessage="1" showErrorMessage="1" sqref="N22:N25 N27">
      <formula1>INDIRECT($B22)</formula1>
    </dataValidation>
    <dataValidation type="list" allowBlank="1" showInputMessage="1" showErrorMessage="1" sqref="B22 B24:B26">
      <formula1>INDIRECT($B$12)</formula1>
    </dataValidation>
    <dataValidation type="list" allowBlank="1" showInputMessage="1" showErrorMessage="1" sqref="B12:C12">
      <formula1>INDIRECT("Objetivos_Estratégicos[ID_OE]")</formula1>
    </dataValidation>
    <dataValidation type="list" allowBlank="1" showInputMessage="1" showErrorMessage="1" sqref="K24:L24 J22 J24:J26">
      <formula1>INDIRECT("Tabla_Dependencias[NOMBRE DE LA DEPENDENCIA]")</formula1>
    </dataValidation>
    <dataValidation allowBlank="1" showInputMessage="1" showErrorMessage="1" prompt="Ponderación del Objetivo Estratégico en función del impacto sobre el cumplimiento global del PEI" sqref="AD11:AE11"/>
  </dataValidations>
  <pageMargins left="0.7" right="0.7" top="0.75" bottom="0.75" header="0.3" footer="0.3"/>
  <pageSetup orientation="portrait" horizontalDpi="4294967293" verticalDpi="4294967293" r:id="rId1"/>
  <ignoredErrors>
    <ignoredError sqref="F35:I38 J35:J38 N31:N46 P31 O32:P38 O31 K35:M38 K31:K34 D35:D38 O40:P46 F40:I46 J40:J46 K40:M46 D40:D46" unlockedFormula="1"/>
    <ignoredError sqref="B31:C46" twoDigitTextYea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DCD3ED"/>
  </sheetPr>
  <dimension ref="A1:AI66"/>
  <sheetViews>
    <sheetView showGridLines="0" topLeftCell="N48" zoomScale="70" zoomScaleNormal="70" workbookViewId="0">
      <selection activeCell="D29" sqref="D29:D30"/>
    </sheetView>
  </sheetViews>
  <sheetFormatPr baseColWidth="10" defaultColWidth="0" defaultRowHeight="15" customHeight="1" zeroHeight="1" x14ac:dyDescent="0.35"/>
  <cols>
    <col min="1" max="1" width="3.1796875" customWidth="1"/>
    <col min="2" max="2" width="9.81640625" customWidth="1"/>
    <col min="3" max="3" width="6.453125" customWidth="1"/>
    <col min="4" max="11" width="10.1796875" customWidth="1"/>
    <col min="12" max="12" width="11" customWidth="1"/>
    <col min="13" max="13" width="11" style="68" customWidth="1"/>
    <col min="14" max="14" width="10.1796875" style="68" customWidth="1"/>
    <col min="15" max="15" width="12.81640625" customWidth="1"/>
    <col min="16" max="16" width="8" customWidth="1"/>
    <col min="17" max="17" width="9.81640625" customWidth="1"/>
    <col min="18" max="18" width="7.81640625" customWidth="1"/>
    <col min="19" max="19" width="9.453125" customWidth="1"/>
    <col min="20" max="20" width="9.1796875" customWidth="1"/>
    <col min="21" max="21" width="7" customWidth="1"/>
    <col min="22" max="22" width="6" customWidth="1"/>
    <col min="23" max="23" width="5.81640625" customWidth="1"/>
    <col min="24" max="26" width="5.54296875" customWidth="1"/>
    <col min="27" max="29" width="6" customWidth="1"/>
    <col min="30" max="30" width="10.1796875" customWidth="1"/>
    <col min="31" max="31" width="3.54296875" customWidth="1"/>
    <col min="32" max="32" width="5.54296875" hidden="1" customWidth="1"/>
    <col min="33" max="33" width="8" hidden="1" customWidth="1"/>
    <col min="34" max="34" width="3.54296875" hidden="1" customWidth="1"/>
    <col min="35" max="16384" width="14.453125" hidden="1"/>
  </cols>
  <sheetData>
    <row r="1" spans="1:34" ht="14.5" x14ac:dyDescent="0.35">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c r="AF1" s="52"/>
      <c r="AG1" s="52"/>
      <c r="AH1" s="52"/>
    </row>
    <row r="2" spans="1:34" ht="14.5" x14ac:dyDescent="0.35">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c r="AF2" s="52"/>
      <c r="AG2" s="52"/>
      <c r="AH2" s="52"/>
    </row>
    <row r="3" spans="1:34" ht="45" x14ac:dyDescent="0.35">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c r="AF3" s="52"/>
      <c r="AG3" s="52"/>
      <c r="AH3" s="52"/>
    </row>
    <row r="4" spans="1:34" ht="16.5" customHeight="1" x14ac:dyDescent="0.35">
      <c r="A4" s="7"/>
      <c r="B4" s="13"/>
      <c r="C4" s="11"/>
      <c r="D4" s="11"/>
      <c r="E4" s="11"/>
      <c r="F4" s="11"/>
      <c r="G4" s="11"/>
      <c r="H4" s="11"/>
      <c r="I4" s="11"/>
      <c r="J4" s="11"/>
      <c r="K4" s="11"/>
      <c r="L4" s="11"/>
      <c r="M4" s="67"/>
      <c r="T4" s="11"/>
      <c r="U4" s="11"/>
      <c r="V4" s="11"/>
      <c r="W4" s="11"/>
      <c r="X4" s="12"/>
      <c r="Y4" s="12"/>
      <c r="Z4" s="12"/>
      <c r="AA4" s="12"/>
      <c r="AB4" s="12"/>
      <c r="AC4" s="12"/>
      <c r="AD4" s="12"/>
      <c r="AE4" s="12"/>
      <c r="AF4" s="52"/>
      <c r="AG4" s="52"/>
      <c r="AH4" s="52"/>
    </row>
    <row r="5" spans="1:34" ht="15" customHeight="1" x14ac:dyDescent="0.5">
      <c r="A5" s="7"/>
      <c r="B5" s="32"/>
      <c r="AE5" s="12"/>
      <c r="AF5" s="52"/>
      <c r="AG5" s="52"/>
      <c r="AH5" s="52"/>
    </row>
    <row r="6" spans="1:34" ht="15" customHeight="1" x14ac:dyDescent="0.5">
      <c r="A6" s="7"/>
      <c r="B6" s="32"/>
      <c r="AE6" s="12"/>
      <c r="AF6" s="52"/>
      <c r="AG6" s="52"/>
      <c r="AH6" s="52"/>
    </row>
    <row r="7" spans="1:34" ht="15" customHeight="1" x14ac:dyDescent="0.5">
      <c r="A7" s="7"/>
      <c r="B7" s="32"/>
      <c r="AE7" s="12"/>
      <c r="AF7" s="52"/>
      <c r="AG7" s="52"/>
      <c r="AH7" s="52"/>
    </row>
    <row r="8" spans="1:34" ht="15" customHeight="1" x14ac:dyDescent="0.5">
      <c r="A8" s="7"/>
      <c r="B8" s="32"/>
      <c r="AE8" s="12"/>
      <c r="AF8" s="52"/>
      <c r="AG8" s="52"/>
      <c r="AH8" s="52"/>
    </row>
    <row r="9" spans="1:34" ht="15" customHeight="1" x14ac:dyDescent="0.5">
      <c r="A9" s="7"/>
      <c r="B9" s="32"/>
      <c r="AE9" s="12"/>
      <c r="AF9" s="52"/>
      <c r="AG9" s="52"/>
      <c r="AH9" s="52"/>
    </row>
    <row r="10" spans="1:34" ht="15" customHeight="1" x14ac:dyDescent="0.35">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c r="AF10" s="52"/>
      <c r="AG10" s="52"/>
      <c r="AH10" s="52"/>
    </row>
    <row r="11" spans="1:34"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6"/>
      <c r="AC11" s="518" t="s">
        <v>546</v>
      </c>
      <c r="AD11" s="519"/>
      <c r="AE11" s="12"/>
      <c r="AF11" s="52"/>
      <c r="AG11" s="52"/>
      <c r="AH11" s="52"/>
    </row>
    <row r="12" spans="1:34" ht="24" customHeight="1" x14ac:dyDescent="0.35">
      <c r="A12" s="7"/>
      <c r="B12" s="523" t="s">
        <v>432</v>
      </c>
      <c r="C12" s="523"/>
      <c r="D12" s="661" t="str">
        <f>IF(B12=0,"",VLOOKUP(B12,Objetivos_Estratégicos[],2,FALSE))</f>
        <v>Ampliar la oferta de cobertura y calidad en la formación artística, cultural y de habilidades creativas a los agentes del sector, las organizaciones comunitarias y los ciudadanos.</v>
      </c>
      <c r="E12" s="662"/>
      <c r="F12" s="662"/>
      <c r="G12" s="662"/>
      <c r="H12" s="662"/>
      <c r="I12" s="662"/>
      <c r="J12" s="662"/>
      <c r="K12" s="662"/>
      <c r="L12" s="662"/>
      <c r="M12" s="662"/>
      <c r="N12" s="662"/>
      <c r="O12" s="662"/>
      <c r="P12" s="662"/>
      <c r="Q12" s="662"/>
      <c r="R12" s="662"/>
      <c r="S12" s="662"/>
      <c r="T12" s="662"/>
      <c r="U12" s="662"/>
      <c r="V12" s="662"/>
      <c r="W12" s="662"/>
      <c r="X12" s="662"/>
      <c r="Y12" s="662"/>
      <c r="Z12" s="662"/>
      <c r="AA12" s="662"/>
      <c r="AB12" s="663"/>
      <c r="AC12" s="608">
        <v>0.11</v>
      </c>
      <c r="AD12" s="609"/>
      <c r="AE12" s="12"/>
      <c r="AF12" s="52"/>
      <c r="AG12" s="52"/>
      <c r="AH12" s="52"/>
    </row>
    <row r="13" spans="1:34" ht="23.25" customHeight="1" x14ac:dyDescent="0.35">
      <c r="A13" s="7"/>
      <c r="B13" s="514" t="s">
        <v>3</v>
      </c>
      <c r="C13" s="515"/>
      <c r="D13" s="515"/>
      <c r="E13" s="515"/>
      <c r="F13" s="515"/>
      <c r="G13" s="515"/>
      <c r="H13" s="515"/>
      <c r="I13" s="515"/>
      <c r="J13" s="516"/>
      <c r="K13" s="514" t="s">
        <v>5</v>
      </c>
      <c r="L13" s="515"/>
      <c r="M13" s="515"/>
      <c r="N13" s="515"/>
      <c r="O13" s="515"/>
      <c r="P13" s="515"/>
      <c r="Q13" s="515"/>
      <c r="R13" s="515"/>
      <c r="S13" s="515"/>
      <c r="T13" s="515"/>
      <c r="U13" s="515"/>
      <c r="V13" s="515"/>
      <c r="W13" s="515"/>
      <c r="X13" s="515"/>
      <c r="Y13" s="515"/>
      <c r="Z13" s="515"/>
      <c r="AA13" s="515"/>
      <c r="AB13" s="515"/>
      <c r="AC13" s="515"/>
      <c r="AD13" s="516"/>
      <c r="AE13" s="12"/>
      <c r="AF13" s="52"/>
      <c r="AG13" s="52"/>
      <c r="AH13" s="52"/>
    </row>
    <row r="14" spans="1:34" ht="39" customHeight="1" x14ac:dyDescent="0.35">
      <c r="A14" s="7"/>
      <c r="B14" s="610" t="s">
        <v>263</v>
      </c>
      <c r="C14" s="611"/>
      <c r="D14" s="611"/>
      <c r="E14" s="611"/>
      <c r="F14" s="611"/>
      <c r="G14" s="611"/>
      <c r="H14" s="611"/>
      <c r="I14" s="611"/>
      <c r="J14" s="612"/>
      <c r="K14" s="610" t="s">
        <v>274</v>
      </c>
      <c r="L14" s="611"/>
      <c r="M14" s="611"/>
      <c r="N14" s="611"/>
      <c r="O14" s="611"/>
      <c r="P14" s="611"/>
      <c r="Q14" s="611"/>
      <c r="R14" s="611"/>
      <c r="S14" s="611"/>
      <c r="T14" s="611"/>
      <c r="U14" s="611"/>
      <c r="V14" s="611"/>
      <c r="W14" s="611"/>
      <c r="X14" s="611"/>
      <c r="Y14" s="611"/>
      <c r="Z14" s="611"/>
      <c r="AA14" s="611"/>
      <c r="AB14" s="611"/>
      <c r="AC14" s="611"/>
      <c r="AD14" s="612"/>
      <c r="AE14" s="12"/>
      <c r="AF14" s="52"/>
      <c r="AG14" s="52"/>
      <c r="AH14" s="52"/>
    </row>
    <row r="15" spans="1:34"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4" t="s">
        <v>248</v>
      </c>
      <c r="P15" s="515"/>
      <c r="Q15" s="515"/>
      <c r="R15" s="515"/>
      <c r="S15" s="515"/>
      <c r="T15" s="515"/>
      <c r="U15" s="515"/>
      <c r="V15" s="515"/>
      <c r="W15" s="515"/>
      <c r="X15" s="515"/>
      <c r="Y15" s="515"/>
      <c r="Z15" s="515"/>
      <c r="AA15" s="515"/>
      <c r="AB15" s="515"/>
      <c r="AC15" s="515"/>
      <c r="AD15" s="516"/>
      <c r="AE15" s="78"/>
    </row>
    <row r="16" spans="1:34" ht="23.25" customHeight="1" x14ac:dyDescent="0.35">
      <c r="A16" s="7"/>
      <c r="B16" s="544">
        <f>IF($AC$16=0,"",$AC$16)</f>
        <v>0.95</v>
      </c>
      <c r="C16" s="545"/>
      <c r="D16" s="524">
        <v>0.9</v>
      </c>
      <c r="E16" s="616"/>
      <c r="F16" s="533" t="s">
        <v>360</v>
      </c>
      <c r="G16" s="526"/>
      <c r="H16" s="291" t="s">
        <v>270</v>
      </c>
      <c r="I16" s="189" t="str">
        <f>IF(H16="Creciente","▲",IF(H16="Decreciente","▼",IF(H16="Constante","■"," ")))</f>
        <v>▲</v>
      </c>
      <c r="J16" s="533" t="s">
        <v>397</v>
      </c>
      <c r="K16" s="526"/>
      <c r="L16" s="533" t="s">
        <v>336</v>
      </c>
      <c r="M16" s="534"/>
      <c r="N16" s="526"/>
      <c r="O16" s="74" t="s">
        <v>1</v>
      </c>
      <c r="P16" s="111" t="s">
        <v>391</v>
      </c>
      <c r="Q16" s="292">
        <v>0.84989999999999999</v>
      </c>
      <c r="R16" s="190">
        <v>-1</v>
      </c>
      <c r="S16" s="549" t="s">
        <v>2</v>
      </c>
      <c r="T16" s="550"/>
      <c r="U16" s="293">
        <v>0.85</v>
      </c>
      <c r="V16" s="129" t="s">
        <v>392</v>
      </c>
      <c r="W16" s="292">
        <v>0.94989999999999997</v>
      </c>
      <c r="X16" s="247">
        <v>0</v>
      </c>
      <c r="Y16" s="546" t="s">
        <v>249</v>
      </c>
      <c r="Z16" s="547"/>
      <c r="AA16" s="548"/>
      <c r="AB16" s="111" t="s">
        <v>390</v>
      </c>
      <c r="AC16" s="292">
        <v>0.95</v>
      </c>
      <c r="AD16" s="191">
        <v>1</v>
      </c>
      <c r="AE16" s="12"/>
      <c r="AF16" s="52"/>
      <c r="AG16" s="52"/>
      <c r="AH16" s="52"/>
    </row>
    <row r="17" spans="1:35" s="52" customFormat="1" ht="23.25" customHeight="1" x14ac:dyDescent="0.35">
      <c r="A17" s="75"/>
      <c r="B17" s="514" t="s">
        <v>256</v>
      </c>
      <c r="C17" s="516"/>
      <c r="D17" s="514" t="s">
        <v>309</v>
      </c>
      <c r="E17" s="515"/>
      <c r="F17" s="516"/>
      <c r="G17" s="514" t="s">
        <v>46</v>
      </c>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c r="AE17" s="78"/>
    </row>
    <row r="18" spans="1:35" ht="48.75" customHeight="1" x14ac:dyDescent="0.35">
      <c r="A18" s="7"/>
      <c r="B18" s="533" t="s">
        <v>242</v>
      </c>
      <c r="C18" s="526"/>
      <c r="D18" s="533" t="s">
        <v>257</v>
      </c>
      <c r="E18" s="534"/>
      <c r="F18" s="526"/>
      <c r="G18" s="639" t="s">
        <v>534</v>
      </c>
      <c r="H18" s="634"/>
      <c r="I18" s="634"/>
      <c r="J18" s="634"/>
      <c r="K18" s="634"/>
      <c r="L18" s="634"/>
      <c r="M18" s="634"/>
      <c r="N18" s="126" t="s">
        <v>361</v>
      </c>
      <c r="O18" s="634" t="s">
        <v>533</v>
      </c>
      <c r="P18" s="634"/>
      <c r="Q18" s="634"/>
      <c r="R18" s="634"/>
      <c r="S18" s="634"/>
      <c r="T18" s="634"/>
      <c r="U18" s="634"/>
      <c r="V18" s="634"/>
      <c r="W18" s="634"/>
      <c r="X18" s="634"/>
      <c r="Y18" s="634"/>
      <c r="Z18" s="634"/>
      <c r="AA18" s="634"/>
      <c r="AB18" s="634"/>
      <c r="AC18" s="634"/>
      <c r="AD18" s="635"/>
      <c r="AE18" s="12"/>
    </row>
    <row r="19" spans="1:35"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c r="AE19" s="78"/>
    </row>
    <row r="20" spans="1:35" ht="35.25" customHeight="1" x14ac:dyDescent="0.35">
      <c r="A20" s="7"/>
      <c r="B20" s="192" t="s">
        <v>6</v>
      </c>
      <c r="C20" s="551" t="s">
        <v>7</v>
      </c>
      <c r="D20" s="517"/>
      <c r="E20" s="517"/>
      <c r="F20" s="192" t="s">
        <v>497</v>
      </c>
      <c r="G20" s="567" t="s">
        <v>373</v>
      </c>
      <c r="H20" s="568"/>
      <c r="I20" s="568"/>
      <c r="J20" s="568"/>
      <c r="K20" s="568"/>
      <c r="L20" s="568"/>
      <c r="M20" s="568"/>
      <c r="N20" s="568"/>
      <c r="O20" s="568"/>
      <c r="P20" s="568"/>
      <c r="Q20" s="192" t="s">
        <v>523</v>
      </c>
      <c r="R20" s="567" t="s">
        <v>374</v>
      </c>
      <c r="S20" s="568"/>
      <c r="T20" s="568"/>
      <c r="U20" s="568"/>
      <c r="V20" s="568"/>
      <c r="W20" s="568"/>
      <c r="X20" s="568"/>
      <c r="Y20" s="568"/>
      <c r="Z20" s="568"/>
      <c r="AA20" s="568"/>
      <c r="AB20" s="568"/>
      <c r="AC20" s="568"/>
      <c r="AD20" s="569"/>
      <c r="AE20" s="12"/>
    </row>
    <row r="21" spans="1:35" s="52" customFormat="1" ht="23.25" customHeight="1" x14ac:dyDescent="0.35">
      <c r="A21" s="75"/>
      <c r="B21" s="193" t="s">
        <v>377</v>
      </c>
      <c r="C21" s="570" t="s">
        <v>67</v>
      </c>
      <c r="D21" s="571"/>
      <c r="E21" s="571"/>
      <c r="F21" s="571"/>
      <c r="G21" s="571"/>
      <c r="H21" s="571"/>
      <c r="I21" s="570" t="s">
        <v>4</v>
      </c>
      <c r="J21" s="571"/>
      <c r="K21" s="572"/>
      <c r="L21" s="164" t="s">
        <v>520</v>
      </c>
      <c r="M21" s="194" t="s">
        <v>376</v>
      </c>
      <c r="N21" s="570" t="s">
        <v>366</v>
      </c>
      <c r="O21" s="571"/>
      <c r="P21" s="571"/>
      <c r="Q21" s="571"/>
      <c r="R21" s="571"/>
      <c r="S21" s="571"/>
      <c r="T21" s="571"/>
      <c r="U21" s="571"/>
      <c r="V21" s="572"/>
      <c r="W21" s="570" t="s">
        <v>367</v>
      </c>
      <c r="X21" s="571"/>
      <c r="Y21" s="571"/>
      <c r="Z21" s="571"/>
      <c r="AA21" s="571"/>
      <c r="AB21" s="571"/>
      <c r="AC21" s="572"/>
      <c r="AD21" s="164" t="s">
        <v>440</v>
      </c>
      <c r="AE21" s="12"/>
      <c r="AF21"/>
      <c r="AG21"/>
      <c r="AH21"/>
      <c r="AI21"/>
    </row>
    <row r="22" spans="1:35" ht="56.25" customHeight="1" x14ac:dyDescent="0.35">
      <c r="A22" s="7"/>
      <c r="B22" s="322" t="s">
        <v>449</v>
      </c>
      <c r="C22" s="564" t="str">
        <f>IF(B22="","",VLOOKUP(B22,Estrategias_[],2,FALSE))</f>
        <v>Desarrollo concertado de directrices para el fortalecimiento y sostenibilidad de la formación artística y cultural en la ciudad y sus localidades.</v>
      </c>
      <c r="D22" s="565"/>
      <c r="E22" s="565"/>
      <c r="F22" s="565"/>
      <c r="G22" s="565"/>
      <c r="H22" s="566"/>
      <c r="I22" s="610" t="s">
        <v>29</v>
      </c>
      <c r="J22" s="611"/>
      <c r="K22" s="612"/>
      <c r="L22" s="301">
        <v>0.12</v>
      </c>
      <c r="M22" s="309" t="s">
        <v>482</v>
      </c>
      <c r="N22" s="564" t="str">
        <f>IF(M22="","",VLOOKUP(M22,Indicadores_[],2,FALSE))</f>
        <v>Porcentaje de avance en la construcción del Sistema de Información de arte, cultura y patrimonio.</v>
      </c>
      <c r="O22" s="565"/>
      <c r="P22" s="565"/>
      <c r="Q22" s="565"/>
      <c r="R22" s="565"/>
      <c r="S22" s="565"/>
      <c r="T22" s="565"/>
      <c r="U22" s="565"/>
      <c r="V22" s="566"/>
      <c r="W22" s="582" t="s">
        <v>682</v>
      </c>
      <c r="X22" s="583"/>
      <c r="Y22" s="583"/>
      <c r="Z22" s="583"/>
      <c r="AA22" s="583"/>
      <c r="AB22" s="583"/>
      <c r="AC22" s="584"/>
      <c r="AD22" s="300">
        <v>1</v>
      </c>
      <c r="AE22" s="12"/>
    </row>
    <row r="23" spans="1:35" ht="84.75" customHeight="1" x14ac:dyDescent="0.35">
      <c r="A23" s="7"/>
      <c r="B23" s="322" t="s">
        <v>450</v>
      </c>
      <c r="C23" s="564" t="str">
        <f>IF(B23="","",VLOOKUP(B23,Estrategias_[],2,FALSE))</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D23" s="565"/>
      <c r="E23" s="565"/>
      <c r="F23" s="565"/>
      <c r="G23" s="565"/>
      <c r="H23" s="566"/>
      <c r="I23" s="610" t="s">
        <v>29</v>
      </c>
      <c r="J23" s="611"/>
      <c r="K23" s="612"/>
      <c r="L23" s="301">
        <v>0.27</v>
      </c>
      <c r="M23" s="309" t="s">
        <v>483</v>
      </c>
      <c r="N23" s="564" t="str">
        <f>IF(M23="","",VLOOKUP(M23,Indicadores_[],2,FALSE))</f>
        <v>Número de agentes del sector beneficiados a través del fomento para el acceso a la oferta cultural.</v>
      </c>
      <c r="O23" s="565"/>
      <c r="P23" s="565"/>
      <c r="Q23" s="565"/>
      <c r="R23" s="565"/>
      <c r="S23" s="565"/>
      <c r="T23" s="565"/>
      <c r="U23" s="565"/>
      <c r="V23" s="566"/>
      <c r="W23" s="582" t="s">
        <v>683</v>
      </c>
      <c r="X23" s="583"/>
      <c r="Y23" s="583"/>
      <c r="Z23" s="583"/>
      <c r="AA23" s="583"/>
      <c r="AB23" s="583"/>
      <c r="AC23" s="584"/>
      <c r="AD23" s="300">
        <v>1</v>
      </c>
      <c r="AE23" s="12"/>
    </row>
    <row r="24" spans="1:35" ht="66" customHeight="1" x14ac:dyDescent="0.35">
      <c r="A24" s="7"/>
      <c r="B24" s="323" t="s">
        <v>451</v>
      </c>
      <c r="C24" s="642" t="str">
        <f>IF(B24="","",VLOOKUP(B24,Estrategias_[],2,FALSE))</f>
        <v>Implementación de procesos de formación basados en experiencias artísticas para la cualificación de formadores que potencien habilidades artísticas de niños, niñas y adolescentes en el ámbito escolar.</v>
      </c>
      <c r="D24" s="643"/>
      <c r="E24" s="643"/>
      <c r="F24" s="643"/>
      <c r="G24" s="643"/>
      <c r="H24" s="644"/>
      <c r="I24" s="645" t="s">
        <v>29</v>
      </c>
      <c r="J24" s="646"/>
      <c r="K24" s="647"/>
      <c r="L24" s="302">
        <v>0.155</v>
      </c>
      <c r="M24" s="309" t="s">
        <v>484</v>
      </c>
      <c r="N24" s="564" t="str">
        <f>IF(M24="","",VLOOKUP(M24,Indicadores_[],2,FALSE))</f>
        <v>Número de mediadores culturales cualificados</v>
      </c>
      <c r="O24" s="565"/>
      <c r="P24" s="565"/>
      <c r="Q24" s="565"/>
      <c r="R24" s="565"/>
      <c r="S24" s="565"/>
      <c r="T24" s="565"/>
      <c r="U24" s="565"/>
      <c r="V24" s="566"/>
      <c r="W24" s="582" t="s">
        <v>684</v>
      </c>
      <c r="X24" s="583"/>
      <c r="Y24" s="583"/>
      <c r="Z24" s="583"/>
      <c r="AA24" s="583"/>
      <c r="AB24" s="583"/>
      <c r="AC24" s="584"/>
      <c r="AD24" s="300">
        <v>1</v>
      </c>
      <c r="AE24" s="12"/>
    </row>
    <row r="25" spans="1:35" ht="54.75" customHeight="1" x14ac:dyDescent="0.35">
      <c r="A25" s="7"/>
      <c r="B25" s="322" t="s">
        <v>452</v>
      </c>
      <c r="C25" s="564" t="str">
        <f>IF(B25="","",VLOOKUP(B25,Estrategias_[],2,FALSE))</f>
        <v>Desarrollo de las capacidades los ciudadanos y grupos poblacionales y diferenciales para la transformación de realidades sociales y comunitarias</v>
      </c>
      <c r="D25" s="565"/>
      <c r="E25" s="565"/>
      <c r="F25" s="565"/>
      <c r="G25" s="565"/>
      <c r="H25" s="566"/>
      <c r="I25" s="610" t="s">
        <v>29</v>
      </c>
      <c r="J25" s="611"/>
      <c r="K25" s="612"/>
      <c r="L25" s="302">
        <v>0.155</v>
      </c>
      <c r="M25" s="309" t="s">
        <v>485</v>
      </c>
      <c r="N25" s="564" t="str">
        <f>IF(M25="","",VLOOKUP(M25,Indicadores_[],2,FALSE))</f>
        <v>Número de personas beneficiadas en procesos de educación informal del sector artístico y cultural</v>
      </c>
      <c r="O25" s="565"/>
      <c r="P25" s="565"/>
      <c r="Q25" s="565"/>
      <c r="R25" s="565"/>
      <c r="S25" s="565"/>
      <c r="T25" s="565"/>
      <c r="U25" s="565"/>
      <c r="V25" s="566"/>
      <c r="W25" s="582" t="s">
        <v>685</v>
      </c>
      <c r="X25" s="583"/>
      <c r="Y25" s="583"/>
      <c r="Z25" s="583"/>
      <c r="AA25" s="583"/>
      <c r="AB25" s="583"/>
      <c r="AC25" s="584"/>
      <c r="AD25" s="300">
        <v>1</v>
      </c>
      <c r="AE25" s="12"/>
    </row>
    <row r="26" spans="1:35" ht="70.5" customHeight="1" x14ac:dyDescent="0.35">
      <c r="A26" s="7"/>
      <c r="B26" s="322" t="s">
        <v>453</v>
      </c>
      <c r="C26" s="564" t="str">
        <f>IF(B26="","",VLOOKUP(B26,Estrategias_[],2,FALSE))</f>
        <v>Fortalecimiento a nivel pedagógico y operativo los procesos de formación en arte, cultura, patrimonio y deporte desde la educación inicial hasta la educación media en el marco del Sistema Distrital de Formación Artística y Cultural.</v>
      </c>
      <c r="D26" s="565"/>
      <c r="E26" s="565"/>
      <c r="F26" s="565"/>
      <c r="G26" s="565"/>
      <c r="H26" s="566"/>
      <c r="I26" s="610" t="s">
        <v>29</v>
      </c>
      <c r="J26" s="611"/>
      <c r="K26" s="612"/>
      <c r="L26" s="302">
        <v>0.16</v>
      </c>
      <c r="M26" s="309" t="s">
        <v>486</v>
      </c>
      <c r="N26" s="564" t="str">
        <f>IF(M26="","",VLOOKUP(M26,Indicadores_[],2,FALSE))</f>
        <v>Porcentaje de avance en la construcción del Sistema de Información de arte, cultura y patrimonio.</v>
      </c>
      <c r="O26" s="565"/>
      <c r="P26" s="565"/>
      <c r="Q26" s="565"/>
      <c r="R26" s="565"/>
      <c r="S26" s="565"/>
      <c r="T26" s="565"/>
      <c r="U26" s="565"/>
      <c r="V26" s="566"/>
      <c r="W26" s="582" t="s">
        <v>682</v>
      </c>
      <c r="X26" s="583"/>
      <c r="Y26" s="583"/>
      <c r="Z26" s="583"/>
      <c r="AA26" s="583"/>
      <c r="AB26" s="583"/>
      <c r="AC26" s="584"/>
      <c r="AD26" s="300">
        <v>1</v>
      </c>
      <c r="AE26" s="12"/>
    </row>
    <row r="27" spans="1:35" ht="62.25" customHeight="1" x14ac:dyDescent="0.35">
      <c r="A27" s="7"/>
      <c r="B27" s="322" t="s">
        <v>454</v>
      </c>
      <c r="C27" s="564" t="str">
        <f>IF(B27="","",VLOOKUP(B27,Estrategias_[],2,FALSE))</f>
        <v>Actualización y consolidación del Sistema Distrital de Formación Artística y Cultural SIDFAC para generar condiciones de sostenibilidad y crecimiento.</v>
      </c>
      <c r="D27" s="565"/>
      <c r="E27" s="565"/>
      <c r="F27" s="565"/>
      <c r="G27" s="565"/>
      <c r="H27" s="566"/>
      <c r="I27" s="610" t="s">
        <v>29</v>
      </c>
      <c r="J27" s="611"/>
      <c r="K27" s="612"/>
      <c r="L27" s="302">
        <v>0.14000000000000001</v>
      </c>
      <c r="M27" s="309" t="s">
        <v>487</v>
      </c>
      <c r="N27" s="564" t="str">
        <f>IF(M27="","",VLOOKUP(M27,Indicadores_[],2,FALSE))</f>
        <v>Porcentaje de avance en la construcción del Sistema de Información de arte, cultura y patrimonio.</v>
      </c>
      <c r="O27" s="565"/>
      <c r="P27" s="565"/>
      <c r="Q27" s="565"/>
      <c r="R27" s="565"/>
      <c r="S27" s="565"/>
      <c r="T27" s="565"/>
      <c r="U27" s="565"/>
      <c r="V27" s="566"/>
      <c r="W27" s="582" t="s">
        <v>682</v>
      </c>
      <c r="X27" s="583"/>
      <c r="Y27" s="583"/>
      <c r="Z27" s="583"/>
      <c r="AA27" s="583"/>
      <c r="AB27" s="583"/>
      <c r="AC27" s="584"/>
      <c r="AD27" s="300">
        <v>1</v>
      </c>
      <c r="AE27" s="12"/>
    </row>
    <row r="28" spans="1:35" ht="23.25" customHeight="1" x14ac:dyDescent="0.35">
      <c r="A28" s="7"/>
      <c r="B28" s="552" t="s">
        <v>9</v>
      </c>
      <c r="C28" s="554"/>
      <c r="D28" s="161" t="s">
        <v>482</v>
      </c>
      <c r="E28" s="161" t="s">
        <v>483</v>
      </c>
      <c r="F28" s="161" t="s">
        <v>484</v>
      </c>
      <c r="G28" s="161" t="s">
        <v>485</v>
      </c>
      <c r="H28" s="161" t="s">
        <v>486</v>
      </c>
      <c r="I28" s="161" t="s">
        <v>487</v>
      </c>
      <c r="J28" s="161" t="s">
        <v>449</v>
      </c>
      <c r="K28" s="161" t="s">
        <v>450</v>
      </c>
      <c r="L28" s="161" t="s">
        <v>451</v>
      </c>
      <c r="M28" s="161" t="s">
        <v>452</v>
      </c>
      <c r="N28" s="161" t="s">
        <v>453</v>
      </c>
      <c r="O28" s="161" t="s">
        <v>454</v>
      </c>
      <c r="P28" s="64" t="s">
        <v>10</v>
      </c>
      <c r="Q28" s="64" t="s">
        <v>287</v>
      </c>
      <c r="R28" s="648" t="s">
        <v>375</v>
      </c>
      <c r="S28" s="648"/>
      <c r="T28" s="648"/>
      <c r="U28" s="648"/>
      <c r="V28" s="648"/>
      <c r="W28" s="648"/>
      <c r="X28" s="648"/>
      <c r="Y28" s="648" t="s">
        <v>49</v>
      </c>
      <c r="Z28" s="648"/>
      <c r="AA28" s="648"/>
      <c r="AB28" s="648"/>
      <c r="AC28" s="648"/>
      <c r="AD28" s="648"/>
      <c r="AE28" s="12"/>
    </row>
    <row r="29" spans="1:35" s="409" customFormat="1" ht="23.25" customHeight="1" x14ac:dyDescent="0.35">
      <c r="A29" s="7"/>
      <c r="B29" s="585" t="s">
        <v>772</v>
      </c>
      <c r="C29" s="586"/>
      <c r="D29" s="195">
        <f>'Matriz de Indicadores'!$AJ$33</f>
        <v>1</v>
      </c>
      <c r="E29" s="195">
        <f>'Matriz de Indicadores'!$AJ$34</f>
        <v>1</v>
      </c>
      <c r="F29" s="195">
        <f>'Matriz de Indicadores'!$AJ$35</f>
        <v>1.2277777777777779</v>
      </c>
      <c r="G29" s="195">
        <f>'Matriz de Indicadores'!$AJ$36</f>
        <v>1.2277777777777779</v>
      </c>
      <c r="H29" s="195">
        <f>'Matriz de Indicadores'!$AJ$37</f>
        <v>1</v>
      </c>
      <c r="I29" s="195">
        <f>'Matriz de Indicadores'!$AJ$38</f>
        <v>1</v>
      </c>
      <c r="J29" s="196">
        <f t="shared" ref="J29:J30" si="0">IF(OR(D29="",$AD$22=""),"",D29*$AD$22)</f>
        <v>1</v>
      </c>
      <c r="K29" s="196">
        <f t="shared" ref="K29:K30" si="1">IF(OR(E29="",$AD$23=""),"",E29*$AD$23)</f>
        <v>1</v>
      </c>
      <c r="L29" s="196">
        <f t="shared" ref="L29:L30" si="2">IF(OR(F29="",$AD$24=""),"",F29*$AD$24)</f>
        <v>1.2277777777777779</v>
      </c>
      <c r="M29" s="196">
        <f t="shared" ref="M29:M30" si="3">IF(OR(G29="",$AD$25=""),"",G29*$AD$25)</f>
        <v>1.2277777777777779</v>
      </c>
      <c r="N29" s="196">
        <f t="shared" ref="N29:N30" si="4">IF(OR(H29="",$AD$26=""),"",H29*$AD$26)</f>
        <v>1</v>
      </c>
      <c r="O29" s="196">
        <f t="shared" ref="O29:O30" si="5">IF(OR(I29="",$AD$27=""),"",I29*$AD$27)</f>
        <v>1</v>
      </c>
      <c r="P29" s="410">
        <f t="shared" ref="P29:P46" si="6">IF($AC$16="","",$AC$16)</f>
        <v>0.95</v>
      </c>
      <c r="Q29" s="410">
        <f t="shared" ref="Q29:Q30" si="7">IFERROR((J29*$L$22)+(K29*$L$23)+(L29*$L$24)+(M29*$L$25)+(N29*$L$26)+(O29*$L$27),"")</f>
        <v>1.0706111111111112</v>
      </c>
      <c r="R29" s="660"/>
      <c r="S29" s="660"/>
      <c r="T29" s="660"/>
      <c r="U29" s="660"/>
      <c r="V29" s="660"/>
      <c r="W29" s="660"/>
      <c r="X29" s="660"/>
      <c r="Y29" s="660"/>
      <c r="Z29" s="660"/>
      <c r="AA29" s="660"/>
      <c r="AB29" s="660"/>
      <c r="AC29" s="660"/>
      <c r="AD29" s="660"/>
      <c r="AE29" s="12"/>
    </row>
    <row r="30" spans="1:35" s="409" customFormat="1" ht="23.25" customHeight="1" x14ac:dyDescent="0.35">
      <c r="A30" s="7"/>
      <c r="B30" s="585" t="s">
        <v>773</v>
      </c>
      <c r="C30" s="586"/>
      <c r="D30" s="195">
        <f>'Matriz de Indicadores'!$AN$33</f>
        <v>1</v>
      </c>
      <c r="E30" s="195">
        <f>'Matriz de Indicadores'!$AN$34</f>
        <v>1</v>
      </c>
      <c r="F30" s="195">
        <f>'Matriz de Indicadores'!$AN$35</f>
        <v>1.0555555555555556</v>
      </c>
      <c r="G30" s="195">
        <f>'Matriz de Indicadores'!$AN$36</f>
        <v>1.0555555555555556</v>
      </c>
      <c r="H30" s="195">
        <f>'Matriz de Indicadores'!$AN$37</f>
        <v>1</v>
      </c>
      <c r="I30" s="195">
        <f>'Matriz de Indicadores'!$AN$38</f>
        <v>1</v>
      </c>
      <c r="J30" s="196">
        <f t="shared" si="0"/>
        <v>1</v>
      </c>
      <c r="K30" s="196">
        <f t="shared" si="1"/>
        <v>1</v>
      </c>
      <c r="L30" s="196">
        <f t="shared" si="2"/>
        <v>1.0555555555555556</v>
      </c>
      <c r="M30" s="196">
        <f t="shared" si="3"/>
        <v>1.0555555555555556</v>
      </c>
      <c r="N30" s="196">
        <f t="shared" si="4"/>
        <v>1</v>
      </c>
      <c r="O30" s="196">
        <f t="shared" si="5"/>
        <v>1</v>
      </c>
      <c r="P30" s="410">
        <f t="shared" si="6"/>
        <v>0.95</v>
      </c>
      <c r="Q30" s="410">
        <f t="shared" si="7"/>
        <v>1.0172222222222222</v>
      </c>
      <c r="R30" s="660"/>
      <c r="S30" s="660"/>
      <c r="T30" s="660"/>
      <c r="U30" s="660"/>
      <c r="V30" s="660"/>
      <c r="W30" s="660"/>
      <c r="X30" s="660"/>
      <c r="Y30" s="660"/>
      <c r="Z30" s="660"/>
      <c r="AA30" s="660"/>
      <c r="AB30" s="660"/>
      <c r="AC30" s="660"/>
      <c r="AD30" s="660"/>
      <c r="AE30" s="12"/>
    </row>
    <row r="31" spans="1:35" ht="23.25" customHeight="1" x14ac:dyDescent="0.35">
      <c r="A31" s="7"/>
      <c r="B31" s="585" t="s">
        <v>369</v>
      </c>
      <c r="C31" s="586"/>
      <c r="D31" s="195">
        <f>'Matriz de Indicadores'!$AR$33</f>
        <v>1</v>
      </c>
      <c r="E31" s="195">
        <f>'Matriz de Indicadores'!$AR$34</f>
        <v>0</v>
      </c>
      <c r="F31" s="195">
        <f>'Matriz de Indicadores'!$AR$35</f>
        <v>0.81666666666666665</v>
      </c>
      <c r="G31" s="195">
        <f>'Matriz de Indicadores'!$AR$36</f>
        <v>0.81666666666666665</v>
      </c>
      <c r="H31" s="195">
        <f>'Matriz de Indicadores'!$AR$37</f>
        <v>1</v>
      </c>
      <c r="I31" s="195">
        <f>'Matriz de Indicadores'!$AR$38</f>
        <v>1</v>
      </c>
      <c r="J31" s="196">
        <f>IF(OR(D31="",$AD$22=""),"",D31*$AD$22)</f>
        <v>1</v>
      </c>
      <c r="K31" s="196">
        <f>IF(OR(E31="",$AD$23=""),"",E31*$AD$23)</f>
        <v>0</v>
      </c>
      <c r="L31" s="196">
        <f>IF(OR(F31="",$AD$24=""),"",F31*$AD$24)</f>
        <v>0.81666666666666665</v>
      </c>
      <c r="M31" s="196">
        <f>IF(OR(G31="",$AD$25=""),"",G31*$AD$25)</f>
        <v>0.81666666666666665</v>
      </c>
      <c r="N31" s="196">
        <f>IF(OR(H31="",$AD$26=""),"",H31*$AD$26)</f>
        <v>1</v>
      </c>
      <c r="O31" s="196">
        <f>IF(OR(I31="",$AD$27=""),"",I31*$AD$27)</f>
        <v>1</v>
      </c>
      <c r="P31" s="197">
        <f t="shared" si="6"/>
        <v>0.95</v>
      </c>
      <c r="Q31" s="197">
        <f>IFERROR((J31*$L$22)+(K31*$L$23)+(L31*$L$24)+(M31*$L$25)+(N31*$L$26)+(O31*$L$27),"")</f>
        <v>0.67316666666666669</v>
      </c>
      <c r="R31" s="660"/>
      <c r="S31" s="660"/>
      <c r="T31" s="660"/>
      <c r="U31" s="660"/>
      <c r="V31" s="660"/>
      <c r="W31" s="660"/>
      <c r="X31" s="660"/>
      <c r="Y31" s="660"/>
      <c r="Z31" s="660"/>
      <c r="AA31" s="660"/>
      <c r="AB31" s="660"/>
      <c r="AC31" s="660"/>
      <c r="AD31" s="660"/>
      <c r="AE31" s="12"/>
    </row>
    <row r="32" spans="1:35" ht="23.25" customHeight="1" x14ac:dyDescent="0.35">
      <c r="A32" s="7"/>
      <c r="B32" s="585" t="s">
        <v>370</v>
      </c>
      <c r="C32" s="586"/>
      <c r="D32" s="195">
        <f>'Matriz de Indicadores'!$AV$33</f>
        <v>1</v>
      </c>
      <c r="E32" s="195">
        <f>'Matriz de Indicadores'!$AV$34</f>
        <v>0</v>
      </c>
      <c r="F32" s="195">
        <f>'Matriz de Indicadores'!$AV$35</f>
        <v>1.65</v>
      </c>
      <c r="G32" s="195">
        <f>'Matriz de Indicadores'!$AV$36</f>
        <v>1.65</v>
      </c>
      <c r="H32" s="195">
        <f>'Matriz de Indicadores'!$AV$37</f>
        <v>1</v>
      </c>
      <c r="I32" s="195">
        <f>'Matriz de Indicadores'!$AV$38</f>
        <v>1</v>
      </c>
      <c r="J32" s="196">
        <f t="shared" ref="J32:J46" si="8">IF(OR(D32="",$AD$22=""),"",D32*$AD$22)</f>
        <v>1</v>
      </c>
      <c r="K32" s="196">
        <f t="shared" ref="K32:K46" si="9">IF(OR(E32="",$AD$23=""),"",E32*$AD$23)</f>
        <v>0</v>
      </c>
      <c r="L32" s="196">
        <f t="shared" ref="L32:L46" si="10">IF(OR(F32="",$AD$24=""),"",F32*$AD$24)</f>
        <v>1.65</v>
      </c>
      <c r="M32" s="196">
        <f t="shared" ref="M32:M46" si="11">IF(OR(G32="",$AD$25=""),"",G32*$AD$25)</f>
        <v>1.65</v>
      </c>
      <c r="N32" s="196">
        <f t="shared" ref="N32:N46" si="12">IF(OR(H32="",$AD$26=""),"",H32*$AD$26)</f>
        <v>1</v>
      </c>
      <c r="O32" s="196">
        <f t="shared" ref="O32:O46" si="13">IF(OR(I32="",$AD$27=""),"",I32*$AD$27)</f>
        <v>1</v>
      </c>
      <c r="P32" s="197">
        <f t="shared" si="6"/>
        <v>0.95</v>
      </c>
      <c r="Q32" s="197">
        <f t="shared" ref="Q32:Q46" si="14">IFERROR((J32*$L$22)+(K32*$L$23)+(L32*$L$24)+(M32*$L$25)+(N32*$L$26)+(O32*$L$27),"")</f>
        <v>0.93149999999999999</v>
      </c>
      <c r="R32" s="660"/>
      <c r="S32" s="660"/>
      <c r="T32" s="660"/>
      <c r="U32" s="660"/>
      <c r="V32" s="660"/>
      <c r="W32" s="660"/>
      <c r="X32" s="660"/>
      <c r="Y32" s="660"/>
      <c r="Z32" s="660"/>
      <c r="AA32" s="660"/>
      <c r="AB32" s="660"/>
      <c r="AC32" s="660"/>
      <c r="AD32" s="660"/>
      <c r="AE32" s="12"/>
    </row>
    <row r="33" spans="1:31" ht="23.25" customHeight="1" x14ac:dyDescent="0.35">
      <c r="A33" s="7"/>
      <c r="B33" s="585" t="s">
        <v>371</v>
      </c>
      <c r="C33" s="586"/>
      <c r="D33" s="195">
        <f>'Matriz de Indicadores'!$AZ$33</f>
        <v>1</v>
      </c>
      <c r="E33" s="195">
        <f>'Matriz de Indicadores'!$AZ$34</f>
        <v>1</v>
      </c>
      <c r="F33" s="195">
        <f>'Matriz de Indicadores'!$AZ$35</f>
        <v>1.0878048780487806</v>
      </c>
      <c r="G33" s="195">
        <f>'Matriz de Indicadores'!$AZ$36</f>
        <v>1.0878048780487806</v>
      </c>
      <c r="H33" s="195">
        <f>'Matriz de Indicadores'!$AZ$37</f>
        <v>1</v>
      </c>
      <c r="I33" s="195">
        <f>'Matriz de Indicadores'!$AZ$38</f>
        <v>1</v>
      </c>
      <c r="J33" s="196">
        <f t="shared" si="8"/>
        <v>1</v>
      </c>
      <c r="K33" s="196">
        <f t="shared" si="9"/>
        <v>1</v>
      </c>
      <c r="L33" s="196">
        <f t="shared" si="10"/>
        <v>1.0878048780487806</v>
      </c>
      <c r="M33" s="196">
        <f t="shared" si="11"/>
        <v>1.0878048780487806</v>
      </c>
      <c r="N33" s="196">
        <f t="shared" si="12"/>
        <v>1</v>
      </c>
      <c r="O33" s="196">
        <f t="shared" si="13"/>
        <v>1</v>
      </c>
      <c r="P33" s="197">
        <f t="shared" si="6"/>
        <v>0.95</v>
      </c>
      <c r="Q33" s="197">
        <f t="shared" si="14"/>
        <v>1.027219512195122</v>
      </c>
      <c r="R33" s="660"/>
      <c r="S33" s="660"/>
      <c r="T33" s="660"/>
      <c r="U33" s="660"/>
      <c r="V33" s="660"/>
      <c r="W33" s="660"/>
      <c r="X33" s="660"/>
      <c r="Y33" s="660"/>
      <c r="Z33" s="660"/>
      <c r="AA33" s="660"/>
      <c r="AB33" s="660"/>
      <c r="AC33" s="660"/>
      <c r="AD33" s="660"/>
      <c r="AE33" s="12"/>
    </row>
    <row r="34" spans="1:31" ht="23.25" customHeight="1" x14ac:dyDescent="0.35">
      <c r="A34" s="7"/>
      <c r="B34" s="585" t="s">
        <v>372</v>
      </c>
      <c r="C34" s="586"/>
      <c r="D34" s="195">
        <f>'Matriz de Indicadores'!$BD$33</f>
        <v>1</v>
      </c>
      <c r="E34" s="195">
        <f>'Matriz de Indicadores'!$BD$34</f>
        <v>1</v>
      </c>
      <c r="F34" s="195">
        <f>'Matriz de Indicadores'!$BD$35</f>
        <v>1.032</v>
      </c>
      <c r="G34" s="195">
        <f>'Matriz de Indicadores'!$BD$36</f>
        <v>1.032</v>
      </c>
      <c r="H34" s="195">
        <f>'Matriz de Indicadores'!$BD$37</f>
        <v>1</v>
      </c>
      <c r="I34" s="195">
        <f>'Matriz de Indicadores'!$BD$38</f>
        <v>1</v>
      </c>
      <c r="J34" s="196">
        <f t="shared" si="8"/>
        <v>1</v>
      </c>
      <c r="K34" s="196">
        <f t="shared" si="9"/>
        <v>1</v>
      </c>
      <c r="L34" s="196">
        <f t="shared" si="10"/>
        <v>1.032</v>
      </c>
      <c r="M34" s="196">
        <f t="shared" si="11"/>
        <v>1.032</v>
      </c>
      <c r="N34" s="196">
        <f t="shared" si="12"/>
        <v>1</v>
      </c>
      <c r="O34" s="196">
        <f t="shared" si="13"/>
        <v>1</v>
      </c>
      <c r="P34" s="197">
        <f t="shared" si="6"/>
        <v>0.95</v>
      </c>
      <c r="Q34" s="197">
        <f t="shared" si="14"/>
        <v>1.0099200000000002</v>
      </c>
      <c r="R34" s="660"/>
      <c r="S34" s="660"/>
      <c r="T34" s="660"/>
      <c r="U34" s="660"/>
      <c r="V34" s="660"/>
      <c r="W34" s="660"/>
      <c r="X34" s="660"/>
      <c r="Y34" s="660"/>
      <c r="Z34" s="660"/>
      <c r="AA34" s="660"/>
      <c r="AB34" s="660"/>
      <c r="AC34" s="660"/>
      <c r="AD34" s="660"/>
      <c r="AE34" s="12"/>
    </row>
    <row r="35" spans="1:31" ht="23.25" customHeight="1" x14ac:dyDescent="0.35">
      <c r="A35" s="7"/>
      <c r="B35" s="585" t="s">
        <v>378</v>
      </c>
      <c r="C35" s="586"/>
      <c r="D35" s="195">
        <f>'Matriz de Indicadores'!$BH$33</f>
        <v>1</v>
      </c>
      <c r="E35" s="195">
        <f>'Matriz de Indicadores'!$BH$34</f>
        <v>0</v>
      </c>
      <c r="F35" s="195">
        <f>'Matriz de Indicadores'!$BH$35</f>
        <v>4.6407407407407408</v>
      </c>
      <c r="G35" s="195">
        <f>'Matriz de Indicadores'!$BH$36</f>
        <v>4.6407407407407408</v>
      </c>
      <c r="H35" s="195">
        <f>'Matriz de Indicadores'!$BH$37</f>
        <v>1</v>
      </c>
      <c r="I35" s="195">
        <f>'Matriz de Indicadores'!$BH$38</f>
        <v>1</v>
      </c>
      <c r="J35" s="196">
        <f t="shared" si="8"/>
        <v>1</v>
      </c>
      <c r="K35" s="196">
        <f t="shared" si="9"/>
        <v>0</v>
      </c>
      <c r="L35" s="196">
        <f t="shared" si="10"/>
        <v>4.6407407407407408</v>
      </c>
      <c r="M35" s="196">
        <f t="shared" si="11"/>
        <v>4.6407407407407408</v>
      </c>
      <c r="N35" s="196">
        <f t="shared" si="12"/>
        <v>1</v>
      </c>
      <c r="O35" s="196">
        <f t="shared" si="13"/>
        <v>1</v>
      </c>
      <c r="P35" s="197">
        <f t="shared" si="6"/>
        <v>0.95</v>
      </c>
      <c r="Q35" s="197">
        <f t="shared" si="14"/>
        <v>1.8586296296296294</v>
      </c>
      <c r="R35" s="660"/>
      <c r="S35" s="660"/>
      <c r="T35" s="660"/>
      <c r="U35" s="660"/>
      <c r="V35" s="660"/>
      <c r="W35" s="660"/>
      <c r="X35" s="660"/>
      <c r="Y35" s="660"/>
      <c r="Z35" s="660"/>
      <c r="AA35" s="660"/>
      <c r="AB35" s="660"/>
      <c r="AC35" s="660"/>
      <c r="AD35" s="660"/>
      <c r="AE35" s="12"/>
    </row>
    <row r="36" spans="1:31" ht="23.25" customHeight="1" x14ac:dyDescent="0.35">
      <c r="A36" s="7"/>
      <c r="B36" s="585" t="s">
        <v>379</v>
      </c>
      <c r="C36" s="586"/>
      <c r="D36" s="195">
        <f>'Matriz de Indicadores'!$BL$33</f>
        <v>1</v>
      </c>
      <c r="E36" s="195">
        <f>'Matriz de Indicadores'!$BL$34</f>
        <v>0</v>
      </c>
      <c r="F36" s="195">
        <f>'Matriz de Indicadores'!$BL$35</f>
        <v>1.0123855681206246</v>
      </c>
      <c r="G36" s="195">
        <f>'Matriz de Indicadores'!$BL$36</f>
        <v>1.0123855681206246</v>
      </c>
      <c r="H36" s="195">
        <f>'Matriz de Indicadores'!$BL$37</f>
        <v>1</v>
      </c>
      <c r="I36" s="195">
        <f>'Matriz de Indicadores'!$BL$38</f>
        <v>1</v>
      </c>
      <c r="J36" s="196">
        <f t="shared" si="8"/>
        <v>1</v>
      </c>
      <c r="K36" s="196">
        <f t="shared" si="9"/>
        <v>0</v>
      </c>
      <c r="L36" s="196">
        <f t="shared" si="10"/>
        <v>1.0123855681206246</v>
      </c>
      <c r="M36" s="196">
        <f t="shared" si="11"/>
        <v>1.0123855681206246</v>
      </c>
      <c r="N36" s="196">
        <f t="shared" si="12"/>
        <v>1</v>
      </c>
      <c r="O36" s="196">
        <f t="shared" si="13"/>
        <v>1</v>
      </c>
      <c r="P36" s="197">
        <f t="shared" si="6"/>
        <v>0.95</v>
      </c>
      <c r="Q36" s="197">
        <f t="shared" si="14"/>
        <v>0.73383952611739367</v>
      </c>
      <c r="R36" s="660"/>
      <c r="S36" s="660"/>
      <c r="T36" s="660"/>
      <c r="U36" s="660"/>
      <c r="V36" s="660"/>
      <c r="W36" s="660"/>
      <c r="X36" s="660"/>
      <c r="Y36" s="660"/>
      <c r="Z36" s="660"/>
      <c r="AA36" s="660"/>
      <c r="AB36" s="660"/>
      <c r="AC36" s="660"/>
      <c r="AD36" s="660"/>
      <c r="AE36" s="12"/>
    </row>
    <row r="37" spans="1:31" ht="23.25" customHeight="1" x14ac:dyDescent="0.35">
      <c r="A37" s="7"/>
      <c r="B37" s="585" t="s">
        <v>380</v>
      </c>
      <c r="C37" s="586"/>
      <c r="D37" s="195">
        <f>'Matriz de Indicadores'!$BP$33</f>
        <v>1</v>
      </c>
      <c r="E37" s="195">
        <f>'Matriz de Indicadores'!$BP$34</f>
        <v>1</v>
      </c>
      <c r="F37" s="195">
        <f>'Matriz de Indicadores'!$BP$35</f>
        <v>1.2019939315127872</v>
      </c>
      <c r="G37" s="195">
        <f>'Matriz de Indicadores'!$BP$36</f>
        <v>1.2019939315127872</v>
      </c>
      <c r="H37" s="195">
        <f>'Matriz de Indicadores'!$BP$37</f>
        <v>1</v>
      </c>
      <c r="I37" s="195">
        <f>'Matriz de Indicadores'!$BP$38</f>
        <v>1</v>
      </c>
      <c r="J37" s="196">
        <f t="shared" si="8"/>
        <v>1</v>
      </c>
      <c r="K37" s="196">
        <f t="shared" si="9"/>
        <v>1</v>
      </c>
      <c r="L37" s="196">
        <f t="shared" si="10"/>
        <v>1.2019939315127872</v>
      </c>
      <c r="M37" s="196">
        <f t="shared" si="11"/>
        <v>1.2019939315127872</v>
      </c>
      <c r="N37" s="196">
        <f t="shared" si="12"/>
        <v>1</v>
      </c>
      <c r="O37" s="196">
        <f t="shared" si="13"/>
        <v>1</v>
      </c>
      <c r="P37" s="197">
        <f t="shared" si="6"/>
        <v>0.95</v>
      </c>
      <c r="Q37" s="197">
        <f t="shared" si="14"/>
        <v>1.0626181187689641</v>
      </c>
      <c r="R37" s="660"/>
      <c r="S37" s="660"/>
      <c r="T37" s="660"/>
      <c r="U37" s="660"/>
      <c r="V37" s="660"/>
      <c r="W37" s="660"/>
      <c r="X37" s="660"/>
      <c r="Y37" s="660"/>
      <c r="Z37" s="660"/>
      <c r="AA37" s="660"/>
      <c r="AB37" s="660"/>
      <c r="AC37" s="660"/>
      <c r="AD37" s="660"/>
      <c r="AE37" s="12"/>
    </row>
    <row r="38" spans="1:31" ht="23.25" customHeight="1" x14ac:dyDescent="0.35">
      <c r="A38" s="7"/>
      <c r="B38" s="585" t="s">
        <v>381</v>
      </c>
      <c r="C38" s="586"/>
      <c r="D38" s="195">
        <f>'Matriz de Indicadores'!$BT$33</f>
        <v>1</v>
      </c>
      <c r="E38" s="195">
        <f>'Matriz de Indicadores'!$BT$34</f>
        <v>1</v>
      </c>
      <c r="F38" s="195">
        <f>'Matriz de Indicadores'!$BT$35</f>
        <v>1</v>
      </c>
      <c r="G38" s="195">
        <f>'Matriz de Indicadores'!$BT$36</f>
        <v>1</v>
      </c>
      <c r="H38" s="195">
        <f>'Matriz de Indicadores'!$BT$37</f>
        <v>1</v>
      </c>
      <c r="I38" s="195">
        <f>'Matriz de Indicadores'!$BT$38</f>
        <v>1</v>
      </c>
      <c r="J38" s="196">
        <f t="shared" si="8"/>
        <v>1</v>
      </c>
      <c r="K38" s="196">
        <f t="shared" si="9"/>
        <v>1</v>
      </c>
      <c r="L38" s="196">
        <f t="shared" si="10"/>
        <v>1</v>
      </c>
      <c r="M38" s="196">
        <f t="shared" si="11"/>
        <v>1</v>
      </c>
      <c r="N38" s="196">
        <f t="shared" si="12"/>
        <v>1</v>
      </c>
      <c r="O38" s="196">
        <f t="shared" si="13"/>
        <v>1</v>
      </c>
      <c r="P38" s="197">
        <f t="shared" si="6"/>
        <v>0.95</v>
      </c>
      <c r="Q38" s="197">
        <f t="shared" si="14"/>
        <v>1</v>
      </c>
      <c r="R38" s="660"/>
      <c r="S38" s="660"/>
      <c r="T38" s="660"/>
      <c r="U38" s="660"/>
      <c r="V38" s="660"/>
      <c r="W38" s="660"/>
      <c r="X38" s="660"/>
      <c r="Y38" s="660"/>
      <c r="Z38" s="660"/>
      <c r="AA38" s="660"/>
      <c r="AB38" s="660"/>
      <c r="AC38" s="660"/>
      <c r="AD38" s="660"/>
      <c r="AE38" s="12"/>
    </row>
    <row r="39" spans="1:31" ht="23.25" customHeight="1" x14ac:dyDescent="0.35">
      <c r="A39" s="7"/>
      <c r="B39" s="585" t="s">
        <v>382</v>
      </c>
      <c r="C39" s="586"/>
      <c r="D39" s="195">
        <f>'Matriz de Indicadores'!$BX$33</f>
        <v>0</v>
      </c>
      <c r="E39" s="195">
        <f>'Matriz de Indicadores'!$BX$34</f>
        <v>0</v>
      </c>
      <c r="F39" s="195">
        <f>'Matriz de Indicadores'!$BX$35</f>
        <v>0</v>
      </c>
      <c r="G39" s="195">
        <f>'Matriz de Indicadores'!$BX$36</f>
        <v>0</v>
      </c>
      <c r="H39" s="195">
        <f>'Matriz de Indicadores'!$BX$37</f>
        <v>0</v>
      </c>
      <c r="I39" s="195">
        <f>'Matriz de Indicadores'!$BX$38</f>
        <v>0</v>
      </c>
      <c r="J39" s="196">
        <f t="shared" si="8"/>
        <v>0</v>
      </c>
      <c r="K39" s="196">
        <f t="shared" si="9"/>
        <v>0</v>
      </c>
      <c r="L39" s="196">
        <f t="shared" si="10"/>
        <v>0</v>
      </c>
      <c r="M39" s="196">
        <f t="shared" si="11"/>
        <v>0</v>
      </c>
      <c r="N39" s="196">
        <f t="shared" si="12"/>
        <v>0</v>
      </c>
      <c r="O39" s="196">
        <f t="shared" si="13"/>
        <v>0</v>
      </c>
      <c r="P39" s="197">
        <f t="shared" si="6"/>
        <v>0.95</v>
      </c>
      <c r="Q39" s="197">
        <f t="shared" si="14"/>
        <v>0</v>
      </c>
      <c r="R39" s="660"/>
      <c r="S39" s="660"/>
      <c r="T39" s="660"/>
      <c r="U39" s="660"/>
      <c r="V39" s="660"/>
      <c r="W39" s="660"/>
      <c r="X39" s="660"/>
      <c r="Y39" s="660"/>
      <c r="Z39" s="660"/>
      <c r="AA39" s="660"/>
      <c r="AB39" s="660"/>
      <c r="AC39" s="660"/>
      <c r="AD39" s="660"/>
      <c r="AE39" s="12"/>
    </row>
    <row r="40" spans="1:31" ht="23.25" customHeight="1" x14ac:dyDescent="0.35">
      <c r="A40" s="7"/>
      <c r="B40" s="585" t="s">
        <v>383</v>
      </c>
      <c r="C40" s="586"/>
      <c r="D40" s="195" t="str">
        <f>'Matriz de Indicadores'!$CB$33</f>
        <v/>
      </c>
      <c r="E40" s="195" t="str">
        <f>'Matriz de Indicadores'!$CB$34</f>
        <v/>
      </c>
      <c r="F40" s="195" t="str">
        <f>'Matriz de Indicadores'!$CB$35</f>
        <v/>
      </c>
      <c r="G40" s="195" t="str">
        <f>'Matriz de Indicadores'!$CB$36</f>
        <v/>
      </c>
      <c r="H40" s="195" t="str">
        <f>'Matriz de Indicadores'!$CB$37</f>
        <v/>
      </c>
      <c r="I40" s="195" t="str">
        <f>'Matriz de Indicadores'!$CB$38</f>
        <v/>
      </c>
      <c r="J40" s="196" t="str">
        <f t="shared" si="8"/>
        <v/>
      </c>
      <c r="K40" s="196" t="str">
        <f t="shared" si="9"/>
        <v/>
      </c>
      <c r="L40" s="196" t="str">
        <f t="shared" si="10"/>
        <v/>
      </c>
      <c r="M40" s="196" t="str">
        <f t="shared" si="11"/>
        <v/>
      </c>
      <c r="N40" s="196" t="str">
        <f t="shared" si="12"/>
        <v/>
      </c>
      <c r="O40" s="196" t="str">
        <f t="shared" si="13"/>
        <v/>
      </c>
      <c r="P40" s="197">
        <f t="shared" si="6"/>
        <v>0.95</v>
      </c>
      <c r="Q40" s="197" t="str">
        <f t="shared" si="14"/>
        <v/>
      </c>
      <c r="R40" s="660"/>
      <c r="S40" s="660"/>
      <c r="T40" s="660"/>
      <c r="U40" s="660"/>
      <c r="V40" s="660"/>
      <c r="W40" s="660"/>
      <c r="X40" s="660"/>
      <c r="Y40" s="660"/>
      <c r="Z40" s="660"/>
      <c r="AA40" s="660"/>
      <c r="AB40" s="660"/>
      <c r="AC40" s="660"/>
      <c r="AD40" s="660"/>
      <c r="AE40" s="12"/>
    </row>
    <row r="41" spans="1:31" ht="23.25" customHeight="1" x14ac:dyDescent="0.35">
      <c r="A41" s="7"/>
      <c r="B41" s="585" t="s">
        <v>384</v>
      </c>
      <c r="C41" s="586"/>
      <c r="D41" s="195" t="str">
        <f>'Matriz de Indicadores'!$CF$33</f>
        <v/>
      </c>
      <c r="E41" s="195" t="str">
        <f>'Matriz de Indicadores'!$CF$34</f>
        <v/>
      </c>
      <c r="F41" s="195" t="str">
        <f>'Matriz de Indicadores'!$CF$35</f>
        <v/>
      </c>
      <c r="G41" s="195" t="str">
        <f>'Matriz de Indicadores'!$CF$36</f>
        <v/>
      </c>
      <c r="H41" s="195" t="str">
        <f>'Matriz de Indicadores'!$CF$37</f>
        <v/>
      </c>
      <c r="I41" s="195" t="str">
        <f>'Matriz de Indicadores'!$CF$38</f>
        <v/>
      </c>
      <c r="J41" s="196" t="str">
        <f t="shared" si="8"/>
        <v/>
      </c>
      <c r="K41" s="196" t="str">
        <f t="shared" si="9"/>
        <v/>
      </c>
      <c r="L41" s="196" t="str">
        <f t="shared" si="10"/>
        <v/>
      </c>
      <c r="M41" s="196" t="str">
        <f t="shared" si="11"/>
        <v/>
      </c>
      <c r="N41" s="196" t="str">
        <f t="shared" si="12"/>
        <v/>
      </c>
      <c r="O41" s="196" t="str">
        <f t="shared" si="13"/>
        <v/>
      </c>
      <c r="P41" s="197">
        <f t="shared" si="6"/>
        <v>0.95</v>
      </c>
      <c r="Q41" s="197" t="str">
        <f t="shared" si="14"/>
        <v/>
      </c>
      <c r="R41" s="660"/>
      <c r="S41" s="660"/>
      <c r="T41" s="660"/>
      <c r="U41" s="660"/>
      <c r="V41" s="660"/>
      <c r="W41" s="660"/>
      <c r="X41" s="660"/>
      <c r="Y41" s="660"/>
      <c r="Z41" s="660"/>
      <c r="AA41" s="660"/>
      <c r="AB41" s="660"/>
      <c r="AC41" s="660"/>
      <c r="AD41" s="660"/>
      <c r="AE41" s="12"/>
    </row>
    <row r="42" spans="1:31" ht="23.25" customHeight="1" x14ac:dyDescent="0.35">
      <c r="A42" s="7"/>
      <c r="B42" s="585" t="s">
        <v>385</v>
      </c>
      <c r="C42" s="586"/>
      <c r="D42" s="195" t="str">
        <f>'Matriz de Indicadores'!$CJ$33</f>
        <v/>
      </c>
      <c r="E42" s="195" t="str">
        <f>'Matriz de Indicadores'!$CJ$34</f>
        <v/>
      </c>
      <c r="F42" s="195" t="str">
        <f>'Matriz de Indicadores'!$CJ$35</f>
        <v/>
      </c>
      <c r="G42" s="195" t="str">
        <f>'Matriz de Indicadores'!$CJ$36</f>
        <v/>
      </c>
      <c r="H42" s="195" t="str">
        <f>'Matriz de Indicadores'!$CJ$37</f>
        <v/>
      </c>
      <c r="I42" s="195" t="str">
        <f>'Matriz de Indicadores'!$CJ$38</f>
        <v/>
      </c>
      <c r="J42" s="196" t="str">
        <f t="shared" si="8"/>
        <v/>
      </c>
      <c r="K42" s="196" t="str">
        <f t="shared" si="9"/>
        <v/>
      </c>
      <c r="L42" s="196" t="str">
        <f t="shared" si="10"/>
        <v/>
      </c>
      <c r="M42" s="196" t="str">
        <f t="shared" si="11"/>
        <v/>
      </c>
      <c r="N42" s="196" t="str">
        <f t="shared" si="12"/>
        <v/>
      </c>
      <c r="O42" s="196" t="str">
        <f t="shared" si="13"/>
        <v/>
      </c>
      <c r="P42" s="197">
        <f t="shared" si="6"/>
        <v>0.95</v>
      </c>
      <c r="Q42" s="197" t="str">
        <f t="shared" si="14"/>
        <v/>
      </c>
      <c r="R42" s="660"/>
      <c r="S42" s="660"/>
      <c r="T42" s="660"/>
      <c r="U42" s="660"/>
      <c r="V42" s="660"/>
      <c r="W42" s="660"/>
      <c r="X42" s="660"/>
      <c r="Y42" s="660"/>
      <c r="Z42" s="660"/>
      <c r="AA42" s="660"/>
      <c r="AB42" s="660"/>
      <c r="AC42" s="660"/>
      <c r="AD42" s="660"/>
      <c r="AE42" s="12"/>
    </row>
    <row r="43" spans="1:31" ht="23.25" customHeight="1" x14ac:dyDescent="0.35">
      <c r="A43" s="7"/>
      <c r="B43" s="585" t="s">
        <v>386</v>
      </c>
      <c r="C43" s="586"/>
      <c r="D43" s="195" t="str">
        <f>'Matriz de Indicadores'!$CN$33</f>
        <v/>
      </c>
      <c r="E43" s="195" t="str">
        <f>'Matriz de Indicadores'!$CN$34</f>
        <v/>
      </c>
      <c r="F43" s="195" t="str">
        <f>'Matriz de Indicadores'!$CN$35</f>
        <v/>
      </c>
      <c r="G43" s="195" t="str">
        <f>'Matriz de Indicadores'!$CN$36</f>
        <v/>
      </c>
      <c r="H43" s="195" t="str">
        <f>'Matriz de Indicadores'!$CN$37</f>
        <v/>
      </c>
      <c r="I43" s="195" t="str">
        <f>'Matriz de Indicadores'!$CN$38</f>
        <v/>
      </c>
      <c r="J43" s="196" t="str">
        <f t="shared" si="8"/>
        <v/>
      </c>
      <c r="K43" s="196" t="str">
        <f t="shared" si="9"/>
        <v/>
      </c>
      <c r="L43" s="196" t="str">
        <f t="shared" si="10"/>
        <v/>
      </c>
      <c r="M43" s="196" t="str">
        <f t="shared" si="11"/>
        <v/>
      </c>
      <c r="N43" s="196" t="str">
        <f t="shared" si="12"/>
        <v/>
      </c>
      <c r="O43" s="196" t="str">
        <f t="shared" si="13"/>
        <v/>
      </c>
      <c r="P43" s="197">
        <f t="shared" si="6"/>
        <v>0.95</v>
      </c>
      <c r="Q43" s="197" t="str">
        <f t="shared" si="14"/>
        <v/>
      </c>
      <c r="R43" s="660"/>
      <c r="S43" s="660"/>
      <c r="T43" s="660"/>
      <c r="U43" s="660"/>
      <c r="V43" s="660"/>
      <c r="W43" s="660"/>
      <c r="X43" s="660"/>
      <c r="Y43" s="660"/>
      <c r="Z43" s="660"/>
      <c r="AA43" s="660"/>
      <c r="AB43" s="660"/>
      <c r="AC43" s="660"/>
      <c r="AD43" s="660"/>
      <c r="AE43" s="12"/>
    </row>
    <row r="44" spans="1:31" ht="23.25" customHeight="1" x14ac:dyDescent="0.35">
      <c r="A44" s="7"/>
      <c r="B44" s="585" t="s">
        <v>387</v>
      </c>
      <c r="C44" s="586"/>
      <c r="D44" s="195" t="str">
        <f>'Matriz de Indicadores'!$CR$33</f>
        <v/>
      </c>
      <c r="E44" s="195" t="str">
        <f>'Matriz de Indicadores'!$CR$34</f>
        <v/>
      </c>
      <c r="F44" s="195" t="str">
        <f>'Matriz de Indicadores'!$CR$35</f>
        <v/>
      </c>
      <c r="G44" s="195" t="str">
        <f>'Matriz de Indicadores'!$CR$36</f>
        <v/>
      </c>
      <c r="H44" s="195" t="str">
        <f>'Matriz de Indicadores'!$CR$37</f>
        <v/>
      </c>
      <c r="I44" s="195" t="str">
        <f>'Matriz de Indicadores'!$CR$38</f>
        <v/>
      </c>
      <c r="J44" s="196" t="str">
        <f t="shared" si="8"/>
        <v/>
      </c>
      <c r="K44" s="196" t="str">
        <f t="shared" si="9"/>
        <v/>
      </c>
      <c r="L44" s="196" t="str">
        <f t="shared" si="10"/>
        <v/>
      </c>
      <c r="M44" s="196" t="str">
        <f t="shared" si="11"/>
        <v/>
      </c>
      <c r="N44" s="196" t="str">
        <f t="shared" si="12"/>
        <v/>
      </c>
      <c r="O44" s="196" t="str">
        <f t="shared" si="13"/>
        <v/>
      </c>
      <c r="P44" s="197">
        <f t="shared" si="6"/>
        <v>0.95</v>
      </c>
      <c r="Q44" s="197" t="str">
        <f t="shared" si="14"/>
        <v/>
      </c>
      <c r="R44" s="660"/>
      <c r="S44" s="660"/>
      <c r="T44" s="660"/>
      <c r="U44" s="660"/>
      <c r="V44" s="660"/>
      <c r="W44" s="660"/>
      <c r="X44" s="660"/>
      <c r="Y44" s="660"/>
      <c r="Z44" s="660"/>
      <c r="AA44" s="660"/>
      <c r="AB44" s="660"/>
      <c r="AC44" s="660"/>
      <c r="AD44" s="660"/>
      <c r="AE44" s="12"/>
    </row>
    <row r="45" spans="1:31" ht="23.25" customHeight="1" x14ac:dyDescent="0.35">
      <c r="A45" s="7"/>
      <c r="B45" s="585" t="s">
        <v>388</v>
      </c>
      <c r="C45" s="586"/>
      <c r="D45" s="195">
        <f>'Matriz de Indicadores'!$CV$33</f>
        <v>0</v>
      </c>
      <c r="E45" s="195">
        <f>'Matriz de Indicadores'!$CV$34</f>
        <v>0</v>
      </c>
      <c r="F45" s="195">
        <f>'Matriz de Indicadores'!$CV$35</f>
        <v>0</v>
      </c>
      <c r="G45" s="195">
        <f>'Matriz de Indicadores'!$CV$36</f>
        <v>0</v>
      </c>
      <c r="H45" s="195">
        <f>'Matriz de Indicadores'!$CV$37</f>
        <v>0</v>
      </c>
      <c r="I45" s="195">
        <f>'Matriz de Indicadores'!$CV$38</f>
        <v>0</v>
      </c>
      <c r="J45" s="196">
        <f t="shared" si="8"/>
        <v>0</v>
      </c>
      <c r="K45" s="196">
        <f t="shared" si="9"/>
        <v>0</v>
      </c>
      <c r="L45" s="196">
        <f t="shared" si="10"/>
        <v>0</v>
      </c>
      <c r="M45" s="196">
        <f t="shared" si="11"/>
        <v>0</v>
      </c>
      <c r="N45" s="196">
        <f t="shared" si="12"/>
        <v>0</v>
      </c>
      <c r="O45" s="196">
        <f t="shared" si="13"/>
        <v>0</v>
      </c>
      <c r="P45" s="197">
        <f t="shared" si="6"/>
        <v>0.95</v>
      </c>
      <c r="Q45" s="197">
        <f t="shared" si="14"/>
        <v>0</v>
      </c>
      <c r="R45" s="660"/>
      <c r="S45" s="660"/>
      <c r="T45" s="660"/>
      <c r="U45" s="660"/>
      <c r="V45" s="660"/>
      <c r="W45" s="660"/>
      <c r="X45" s="660"/>
      <c r="Y45" s="660"/>
      <c r="Z45" s="660"/>
      <c r="AA45" s="660"/>
      <c r="AB45" s="660"/>
      <c r="AC45" s="660"/>
      <c r="AD45" s="660"/>
      <c r="AE45" s="12"/>
    </row>
    <row r="46" spans="1:31" ht="23.25" customHeight="1" x14ac:dyDescent="0.35">
      <c r="A46" s="7"/>
      <c r="B46" s="585" t="s">
        <v>389</v>
      </c>
      <c r="C46" s="586"/>
      <c r="D46" s="195">
        <f>'Matriz de Indicadores'!$CZ$33</f>
        <v>0</v>
      </c>
      <c r="E46" s="195">
        <f>'Matriz de Indicadores'!$CZ$34</f>
        <v>0</v>
      </c>
      <c r="F46" s="195">
        <f>'Matriz de Indicadores'!$CZ$35</f>
        <v>0</v>
      </c>
      <c r="G46" s="195">
        <f>'Matriz de Indicadores'!$CZ$36</f>
        <v>0</v>
      </c>
      <c r="H46" s="195">
        <f>'Matriz de Indicadores'!$CZ$37</f>
        <v>0</v>
      </c>
      <c r="I46" s="195">
        <f>'Matriz de Indicadores'!$CZ$38</f>
        <v>0</v>
      </c>
      <c r="J46" s="196">
        <f t="shared" si="8"/>
        <v>0</v>
      </c>
      <c r="K46" s="196">
        <f t="shared" si="9"/>
        <v>0</v>
      </c>
      <c r="L46" s="196">
        <f t="shared" si="10"/>
        <v>0</v>
      </c>
      <c r="M46" s="196">
        <f t="shared" si="11"/>
        <v>0</v>
      </c>
      <c r="N46" s="196">
        <f t="shared" si="12"/>
        <v>0</v>
      </c>
      <c r="O46" s="196">
        <f t="shared" si="13"/>
        <v>0</v>
      </c>
      <c r="P46" s="197">
        <f t="shared" si="6"/>
        <v>0.95</v>
      </c>
      <c r="Q46" s="197">
        <f t="shared" si="14"/>
        <v>0</v>
      </c>
      <c r="R46" s="660"/>
      <c r="S46" s="660"/>
      <c r="T46" s="660"/>
      <c r="U46" s="660"/>
      <c r="V46" s="660"/>
      <c r="W46" s="660"/>
      <c r="X46" s="660"/>
      <c r="Y46" s="660"/>
      <c r="Z46" s="660"/>
      <c r="AA46" s="660"/>
      <c r="AB46" s="660"/>
      <c r="AC46" s="660"/>
      <c r="AD46" s="660"/>
      <c r="AE46" s="12"/>
    </row>
    <row r="47" spans="1:31" ht="23.25" customHeight="1" x14ac:dyDescent="0.35">
      <c r="A47" s="7"/>
      <c r="B47" s="514" t="s">
        <v>393</v>
      </c>
      <c r="C47" s="515"/>
      <c r="D47" s="515"/>
      <c r="E47" s="515"/>
      <c r="F47" s="515"/>
      <c r="G47" s="515"/>
      <c r="H47" s="515"/>
      <c r="I47" s="515"/>
      <c r="J47" s="515"/>
      <c r="K47" s="515"/>
      <c r="L47" s="515"/>
      <c r="M47" s="515"/>
      <c r="N47" s="515"/>
      <c r="O47" s="515"/>
      <c r="P47" s="515"/>
      <c r="Q47" s="515"/>
      <c r="R47" s="515"/>
      <c r="S47" s="515"/>
      <c r="T47" s="515"/>
      <c r="U47" s="515"/>
      <c r="V47" s="515"/>
      <c r="W47" s="515"/>
      <c r="X47" s="515"/>
      <c r="Y47" s="515"/>
      <c r="Z47" s="515"/>
      <c r="AA47" s="515"/>
      <c r="AB47" s="515"/>
      <c r="AC47" s="515"/>
      <c r="AD47" s="515"/>
      <c r="AE47" s="12"/>
    </row>
    <row r="48" spans="1:31" ht="23.25" customHeight="1" x14ac:dyDescent="0.35">
      <c r="A48" s="7"/>
      <c r="B48" s="601"/>
      <c r="C48" s="601"/>
      <c r="D48" s="601"/>
      <c r="E48" s="601"/>
      <c r="F48" s="601"/>
      <c r="G48" s="601"/>
      <c r="H48" s="601"/>
      <c r="I48" s="601"/>
      <c r="J48" s="601"/>
      <c r="K48" s="601"/>
      <c r="L48" s="601"/>
      <c r="M48" s="601"/>
      <c r="N48" s="601"/>
      <c r="O48" s="601"/>
      <c r="P48" s="601"/>
      <c r="Q48" s="601"/>
      <c r="R48" s="601"/>
      <c r="S48" s="601"/>
      <c r="T48" s="604"/>
      <c r="U48" s="600"/>
      <c r="V48" s="601"/>
      <c r="W48" s="601"/>
      <c r="X48" s="601"/>
      <c r="Y48" s="601"/>
      <c r="Z48" s="601"/>
      <c r="AA48" s="601"/>
      <c r="AB48" s="601"/>
      <c r="AC48" s="601"/>
      <c r="AD48" s="601"/>
      <c r="AE48" s="12"/>
    </row>
    <row r="49" spans="1:31" ht="23.25" customHeight="1" x14ac:dyDescent="0.35">
      <c r="A49" s="7"/>
      <c r="B49" s="603"/>
      <c r="C49" s="603"/>
      <c r="D49" s="603"/>
      <c r="E49" s="603"/>
      <c r="F49" s="603"/>
      <c r="G49" s="603"/>
      <c r="H49" s="603"/>
      <c r="I49" s="603"/>
      <c r="J49" s="603"/>
      <c r="K49" s="603"/>
      <c r="L49" s="603"/>
      <c r="M49" s="603"/>
      <c r="N49" s="603"/>
      <c r="O49" s="603"/>
      <c r="P49" s="603"/>
      <c r="Q49" s="603"/>
      <c r="R49" s="603"/>
      <c r="S49" s="603"/>
      <c r="T49" s="605"/>
      <c r="U49" s="602"/>
      <c r="V49" s="603"/>
      <c r="W49" s="603"/>
      <c r="X49" s="603"/>
      <c r="Y49" s="603"/>
      <c r="Z49" s="603"/>
      <c r="AA49" s="603"/>
      <c r="AB49" s="603"/>
      <c r="AC49" s="603"/>
      <c r="AD49" s="603"/>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5"/>
      <c r="U50" s="602"/>
      <c r="V50" s="603"/>
      <c r="W50" s="603"/>
      <c r="X50" s="603"/>
      <c r="Y50" s="603"/>
      <c r="Z50" s="603"/>
      <c r="AA50" s="603"/>
      <c r="AB50" s="603"/>
      <c r="AC50" s="603"/>
      <c r="AD50" s="603"/>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5"/>
      <c r="U51" s="602"/>
      <c r="V51" s="603"/>
      <c r="W51" s="603"/>
      <c r="X51" s="603"/>
      <c r="Y51" s="603"/>
      <c r="Z51" s="603"/>
      <c r="AA51" s="603"/>
      <c r="AB51" s="603"/>
      <c r="AC51" s="603"/>
      <c r="AD51" s="603"/>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5"/>
      <c r="U52" s="602"/>
      <c r="V52" s="603"/>
      <c r="W52" s="603"/>
      <c r="X52" s="603"/>
      <c r="Y52" s="603"/>
      <c r="Z52" s="603"/>
      <c r="AA52" s="603"/>
      <c r="AB52" s="603"/>
      <c r="AC52" s="603"/>
      <c r="AD52" s="603"/>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5"/>
      <c r="U53" s="602"/>
      <c r="V53" s="603"/>
      <c r="W53" s="603"/>
      <c r="X53" s="603"/>
      <c r="Y53" s="603"/>
      <c r="Z53" s="603"/>
      <c r="AA53" s="603"/>
      <c r="AB53" s="603"/>
      <c r="AC53" s="603"/>
      <c r="AD53" s="603"/>
      <c r="AE53" s="12"/>
    </row>
    <row r="54" spans="1:31" ht="23.25" customHeight="1" x14ac:dyDescent="0.35">
      <c r="A54" s="7"/>
      <c r="B54" s="603"/>
      <c r="C54" s="603"/>
      <c r="D54" s="603"/>
      <c r="E54" s="603"/>
      <c r="F54" s="603"/>
      <c r="G54" s="603"/>
      <c r="H54" s="603"/>
      <c r="I54" s="603"/>
      <c r="J54" s="603"/>
      <c r="K54" s="603"/>
      <c r="L54" s="603"/>
      <c r="M54" s="603"/>
      <c r="N54" s="603"/>
      <c r="O54" s="603"/>
      <c r="P54" s="603"/>
      <c r="Q54" s="603"/>
      <c r="R54" s="603"/>
      <c r="S54" s="603"/>
      <c r="T54" s="605"/>
      <c r="U54" s="606"/>
      <c r="V54" s="607"/>
      <c r="W54" s="607"/>
      <c r="X54" s="607"/>
      <c r="Y54" s="607"/>
      <c r="Z54" s="607"/>
      <c r="AA54" s="607"/>
      <c r="AB54" s="607"/>
      <c r="AC54" s="607"/>
      <c r="AD54" s="607"/>
      <c r="AE54" s="12"/>
    </row>
    <row r="55" spans="1:31" ht="23.25" customHeight="1" x14ac:dyDescent="0.35">
      <c r="A55" s="7"/>
      <c r="B55" s="603"/>
      <c r="C55" s="603"/>
      <c r="D55" s="603"/>
      <c r="E55" s="603"/>
      <c r="F55" s="603"/>
      <c r="G55" s="603"/>
      <c r="H55" s="603"/>
      <c r="I55" s="603"/>
      <c r="J55" s="603"/>
      <c r="K55" s="603"/>
      <c r="L55" s="603"/>
      <c r="M55" s="603"/>
      <c r="N55" s="603"/>
      <c r="O55" s="603"/>
      <c r="P55" s="603"/>
      <c r="Q55" s="603"/>
      <c r="R55" s="603"/>
      <c r="S55" s="603"/>
      <c r="T55" s="605"/>
      <c r="U55" s="600"/>
      <c r="V55" s="601"/>
      <c r="W55" s="601"/>
      <c r="X55" s="601"/>
      <c r="Y55" s="601"/>
      <c r="Z55" s="601"/>
      <c r="AA55" s="601"/>
      <c r="AB55" s="601"/>
      <c r="AC55" s="601"/>
      <c r="AD55" s="601"/>
      <c r="AE55" s="12"/>
    </row>
    <row r="56" spans="1:31" ht="23.25" customHeight="1" x14ac:dyDescent="0.35">
      <c r="A56" s="7"/>
      <c r="B56" s="603"/>
      <c r="C56" s="603"/>
      <c r="D56" s="603"/>
      <c r="E56" s="603"/>
      <c r="F56" s="603"/>
      <c r="G56" s="603"/>
      <c r="H56" s="603"/>
      <c r="I56" s="603"/>
      <c r="J56" s="603"/>
      <c r="K56" s="603"/>
      <c r="L56" s="603"/>
      <c r="M56" s="603"/>
      <c r="N56" s="603"/>
      <c r="O56" s="603"/>
      <c r="P56" s="603"/>
      <c r="Q56" s="603"/>
      <c r="R56" s="603"/>
      <c r="S56" s="603"/>
      <c r="T56" s="605"/>
      <c r="U56" s="602"/>
      <c r="V56" s="603"/>
      <c r="W56" s="603"/>
      <c r="X56" s="603"/>
      <c r="Y56" s="603"/>
      <c r="Z56" s="603"/>
      <c r="AA56" s="603"/>
      <c r="AB56" s="603"/>
      <c r="AC56" s="603"/>
      <c r="AD56" s="603"/>
      <c r="AE56" s="12"/>
    </row>
    <row r="57" spans="1:31" ht="23.25" customHeight="1" x14ac:dyDescent="0.35">
      <c r="A57" s="7"/>
      <c r="B57" s="603"/>
      <c r="C57" s="603"/>
      <c r="D57" s="603"/>
      <c r="E57" s="603"/>
      <c r="F57" s="603"/>
      <c r="G57" s="603"/>
      <c r="H57" s="603"/>
      <c r="I57" s="603"/>
      <c r="J57" s="603"/>
      <c r="K57" s="603"/>
      <c r="L57" s="603"/>
      <c r="M57" s="603"/>
      <c r="N57" s="603"/>
      <c r="O57" s="603"/>
      <c r="P57" s="603"/>
      <c r="Q57" s="603"/>
      <c r="R57" s="603"/>
      <c r="S57" s="603"/>
      <c r="T57" s="605"/>
      <c r="U57" s="602"/>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5"/>
      <c r="U58" s="602"/>
      <c r="V58" s="603"/>
      <c r="W58" s="603"/>
      <c r="X58" s="603"/>
      <c r="Y58" s="603"/>
      <c r="Z58" s="603"/>
      <c r="AA58" s="603"/>
      <c r="AB58" s="603"/>
      <c r="AC58" s="603"/>
      <c r="AD58" s="603"/>
      <c r="AE58" s="12"/>
    </row>
    <row r="59" spans="1:31" ht="23.25" customHeight="1" x14ac:dyDescent="0.35">
      <c r="A59" s="7"/>
      <c r="B59" s="603"/>
      <c r="C59" s="603"/>
      <c r="D59" s="603"/>
      <c r="E59" s="603"/>
      <c r="F59" s="603"/>
      <c r="G59" s="603"/>
      <c r="H59" s="603"/>
      <c r="I59" s="603"/>
      <c r="J59" s="603"/>
      <c r="K59" s="603"/>
      <c r="L59" s="603"/>
      <c r="M59" s="603"/>
      <c r="N59" s="603"/>
      <c r="O59" s="603"/>
      <c r="P59" s="603"/>
      <c r="Q59" s="603"/>
      <c r="R59" s="603"/>
      <c r="S59" s="603"/>
      <c r="T59" s="605"/>
      <c r="U59" s="602"/>
      <c r="V59" s="603"/>
      <c r="W59" s="603"/>
      <c r="X59" s="603"/>
      <c r="Y59" s="603"/>
      <c r="Z59" s="603"/>
      <c r="AA59" s="603"/>
      <c r="AB59" s="603"/>
      <c r="AC59" s="603"/>
      <c r="AD59" s="603"/>
      <c r="AE59" s="12"/>
    </row>
    <row r="60" spans="1:31" ht="23.25" customHeight="1" x14ac:dyDescent="0.35">
      <c r="A60" s="7"/>
      <c r="B60" s="603"/>
      <c r="C60" s="603"/>
      <c r="D60" s="603"/>
      <c r="E60" s="603"/>
      <c r="F60" s="603"/>
      <c r="G60" s="603"/>
      <c r="H60" s="603"/>
      <c r="I60" s="603"/>
      <c r="J60" s="603"/>
      <c r="K60" s="603"/>
      <c r="L60" s="603"/>
      <c r="M60" s="603"/>
      <c r="N60" s="603"/>
      <c r="O60" s="603"/>
      <c r="P60" s="603"/>
      <c r="Q60" s="603"/>
      <c r="R60" s="603"/>
      <c r="S60" s="603"/>
      <c r="T60" s="605"/>
      <c r="U60" s="602"/>
      <c r="V60" s="603"/>
      <c r="W60" s="603"/>
      <c r="X60" s="603"/>
      <c r="Y60" s="603"/>
      <c r="Z60" s="603"/>
      <c r="AA60" s="603"/>
      <c r="AB60" s="603"/>
      <c r="AC60" s="603"/>
      <c r="AD60" s="603"/>
      <c r="AE60" s="12"/>
    </row>
    <row r="61" spans="1:31" ht="23.25" customHeight="1" x14ac:dyDescent="0.35">
      <c r="A61" s="7"/>
      <c r="B61" s="603"/>
      <c r="C61" s="603"/>
      <c r="D61" s="603"/>
      <c r="E61" s="603"/>
      <c r="F61" s="603"/>
      <c r="G61" s="603"/>
      <c r="H61" s="603"/>
      <c r="I61" s="603"/>
      <c r="J61" s="603"/>
      <c r="K61" s="603"/>
      <c r="L61" s="603"/>
      <c r="M61" s="603"/>
      <c r="N61" s="603"/>
      <c r="O61" s="603"/>
      <c r="P61" s="603"/>
      <c r="Q61" s="603"/>
      <c r="R61" s="603"/>
      <c r="S61" s="603"/>
      <c r="T61" s="605"/>
      <c r="U61" s="602"/>
      <c r="V61" s="603"/>
      <c r="W61" s="603"/>
      <c r="X61" s="603"/>
      <c r="Y61" s="603"/>
      <c r="Z61" s="603"/>
      <c r="AA61" s="603"/>
      <c r="AB61" s="603"/>
      <c r="AC61" s="603"/>
      <c r="AD61" s="603"/>
      <c r="AE61" s="12"/>
    </row>
    <row r="62" spans="1:31" ht="23.25" customHeight="1" x14ac:dyDescent="0.35">
      <c r="A62" s="7"/>
      <c r="B62" s="603"/>
      <c r="C62" s="603"/>
      <c r="D62" s="603"/>
      <c r="E62" s="603"/>
      <c r="F62" s="603"/>
      <c r="G62" s="603"/>
      <c r="H62" s="603"/>
      <c r="I62" s="603"/>
      <c r="J62" s="603"/>
      <c r="K62" s="603"/>
      <c r="L62" s="603"/>
      <c r="M62" s="603"/>
      <c r="N62" s="603"/>
      <c r="O62" s="603"/>
      <c r="P62" s="603"/>
      <c r="Q62" s="603"/>
      <c r="R62" s="603"/>
      <c r="S62" s="603"/>
      <c r="T62" s="605"/>
      <c r="U62" s="602"/>
      <c r="V62" s="603"/>
      <c r="W62" s="603"/>
      <c r="X62" s="603"/>
      <c r="Y62" s="603"/>
      <c r="Z62" s="603"/>
      <c r="AA62" s="603"/>
      <c r="AB62" s="603"/>
      <c r="AC62" s="603"/>
      <c r="AD62" s="603"/>
      <c r="AE62" s="12"/>
    </row>
    <row r="63" spans="1:31" ht="23.25" customHeight="1" x14ac:dyDescent="0.35">
      <c r="A63" s="7"/>
      <c r="B63" s="603"/>
      <c r="C63" s="603"/>
      <c r="D63" s="603"/>
      <c r="E63" s="603"/>
      <c r="F63" s="603"/>
      <c r="G63" s="603"/>
      <c r="H63" s="603"/>
      <c r="I63" s="603"/>
      <c r="J63" s="603"/>
      <c r="K63" s="603"/>
      <c r="L63" s="603"/>
      <c r="M63" s="603"/>
      <c r="N63" s="603"/>
      <c r="O63" s="603"/>
      <c r="P63" s="603"/>
      <c r="Q63" s="603"/>
      <c r="R63" s="603"/>
      <c r="S63" s="603"/>
      <c r="T63" s="605"/>
      <c r="U63" s="602"/>
      <c r="V63" s="603"/>
      <c r="W63" s="603"/>
      <c r="X63" s="603"/>
      <c r="Y63" s="603"/>
      <c r="Z63" s="603"/>
      <c r="AA63" s="603"/>
      <c r="AB63" s="603"/>
      <c r="AC63" s="603"/>
      <c r="AD63" s="603"/>
      <c r="AE63" s="12"/>
    </row>
    <row r="64" spans="1:31" ht="23.25" customHeight="1" x14ac:dyDescent="0.35">
      <c r="A64" s="7"/>
      <c r="B64" s="603"/>
      <c r="C64" s="603"/>
      <c r="D64" s="603"/>
      <c r="E64" s="603"/>
      <c r="F64" s="603"/>
      <c r="G64" s="603"/>
      <c r="H64" s="603"/>
      <c r="I64" s="603"/>
      <c r="J64" s="603"/>
      <c r="K64" s="603"/>
      <c r="L64" s="603"/>
      <c r="M64" s="603"/>
      <c r="N64" s="603"/>
      <c r="O64" s="603"/>
      <c r="P64" s="603"/>
      <c r="Q64" s="603"/>
      <c r="R64" s="603"/>
      <c r="S64" s="603"/>
      <c r="T64" s="605"/>
      <c r="U64" s="602"/>
      <c r="V64" s="603"/>
      <c r="W64" s="603"/>
      <c r="X64" s="603"/>
      <c r="Y64" s="603"/>
      <c r="Z64" s="603"/>
      <c r="AA64" s="603"/>
      <c r="AB64" s="603"/>
      <c r="AC64" s="603"/>
      <c r="AD64" s="603"/>
      <c r="AE64" s="12"/>
    </row>
    <row r="65" spans="1:31" ht="23.25" customHeight="1" x14ac:dyDescent="0.35">
      <c r="A65" s="7"/>
      <c r="B65" s="603"/>
      <c r="C65" s="603"/>
      <c r="D65" s="603"/>
      <c r="E65" s="603"/>
      <c r="F65" s="603"/>
      <c r="G65" s="603"/>
      <c r="H65" s="603"/>
      <c r="I65" s="603"/>
      <c r="J65" s="603"/>
      <c r="K65" s="603"/>
      <c r="L65" s="603"/>
      <c r="M65" s="603"/>
      <c r="N65" s="603"/>
      <c r="O65" s="603"/>
      <c r="P65" s="603"/>
      <c r="Q65" s="603"/>
      <c r="R65" s="603"/>
      <c r="S65" s="603"/>
      <c r="T65" s="605"/>
      <c r="U65" s="602"/>
      <c r="V65" s="603"/>
      <c r="W65" s="603"/>
      <c r="X65" s="603"/>
      <c r="Y65" s="603"/>
      <c r="Z65" s="603"/>
      <c r="AA65" s="603"/>
      <c r="AB65" s="603"/>
      <c r="AC65" s="603"/>
      <c r="AD65" s="603"/>
      <c r="AE65" s="12"/>
    </row>
    <row r="66" spans="1:31" ht="23.25" customHeight="1" x14ac:dyDescent="0.35">
      <c r="A66" s="7"/>
      <c r="B66" s="12"/>
      <c r="C66" s="12"/>
      <c r="D66" s="12"/>
      <c r="E66" s="12"/>
      <c r="F66" s="12"/>
      <c r="G66" s="12"/>
      <c r="H66" s="12"/>
      <c r="I66" s="12"/>
      <c r="J66" s="12"/>
      <c r="K66" s="12"/>
      <c r="L66" s="12"/>
      <c r="M66" s="70"/>
      <c r="N66" s="70"/>
      <c r="O66" s="12"/>
      <c r="P66" s="12"/>
      <c r="Q66" s="12"/>
      <c r="R66" s="12"/>
      <c r="S66" s="12"/>
      <c r="T66" s="12"/>
      <c r="U66" s="12"/>
      <c r="V66" s="12"/>
      <c r="W66" s="12"/>
      <c r="X66" s="12"/>
      <c r="Y66" s="12"/>
      <c r="Z66" s="12"/>
      <c r="AA66" s="12"/>
      <c r="AB66" s="12"/>
      <c r="AC66" s="12"/>
      <c r="AD66" s="12"/>
      <c r="AE66" s="12"/>
    </row>
  </sheetData>
  <sheetProtection selectLockedCells="1"/>
  <mergeCells count="124">
    <mergeCell ref="R29:X29"/>
    <mergeCell ref="R30:X30"/>
    <mergeCell ref="Y29:AD29"/>
    <mergeCell ref="Y30:AD30"/>
    <mergeCell ref="B32:C32"/>
    <mergeCell ref="B33:C33"/>
    <mergeCell ref="B28:C28"/>
    <mergeCell ref="B31:C31"/>
    <mergeCell ref="R31:X31"/>
    <mergeCell ref="Y31:AD31"/>
    <mergeCell ref="R28:X28"/>
    <mergeCell ref="Y28:AD28"/>
    <mergeCell ref="Y32:AD32"/>
    <mergeCell ref="Y33:AD33"/>
    <mergeCell ref="B29:C29"/>
    <mergeCell ref="B30:C30"/>
    <mergeCell ref="C25:H25"/>
    <mergeCell ref="I25:K25"/>
    <mergeCell ref="N25:V25"/>
    <mergeCell ref="W25:AC25"/>
    <mergeCell ref="C26:H26"/>
    <mergeCell ref="I26:K26"/>
    <mergeCell ref="N26:V26"/>
    <mergeCell ref="W26:AC26"/>
    <mergeCell ref="C27:H27"/>
    <mergeCell ref="I27:K27"/>
    <mergeCell ref="N27:V27"/>
    <mergeCell ref="W27:AC27"/>
    <mergeCell ref="C23:H23"/>
    <mergeCell ref="I23:K23"/>
    <mergeCell ref="N23:V23"/>
    <mergeCell ref="W23:AC23"/>
    <mergeCell ref="C24:H24"/>
    <mergeCell ref="I24:K24"/>
    <mergeCell ref="N24:V24"/>
    <mergeCell ref="W24:AC24"/>
    <mergeCell ref="B18:C18"/>
    <mergeCell ref="D18:F18"/>
    <mergeCell ref="G18:M18"/>
    <mergeCell ref="O18:AD18"/>
    <mergeCell ref="C21:H21"/>
    <mergeCell ref="I21:K21"/>
    <mergeCell ref="N21:V21"/>
    <mergeCell ref="W21:AC21"/>
    <mergeCell ref="C22:H22"/>
    <mergeCell ref="I22:K22"/>
    <mergeCell ref="N22:V22"/>
    <mergeCell ref="W22:AC22"/>
    <mergeCell ref="B19:AD19"/>
    <mergeCell ref="C20:E20"/>
    <mergeCell ref="G20:P20"/>
    <mergeCell ref="R20:AD20"/>
    <mergeCell ref="B16:C16"/>
    <mergeCell ref="D16:E16"/>
    <mergeCell ref="F16:G16"/>
    <mergeCell ref="J16:K16"/>
    <mergeCell ref="L16:N16"/>
    <mergeCell ref="S16:T16"/>
    <mergeCell ref="Y16:AA16"/>
    <mergeCell ref="B17:C17"/>
    <mergeCell ref="D17:F17"/>
    <mergeCell ref="G17:AD17"/>
    <mergeCell ref="B11:C11"/>
    <mergeCell ref="B12:C12"/>
    <mergeCell ref="B13:J13"/>
    <mergeCell ref="K13:AD13"/>
    <mergeCell ref="B14:J14"/>
    <mergeCell ref="K14:AD14"/>
    <mergeCell ref="B15:C15"/>
    <mergeCell ref="D15:E15"/>
    <mergeCell ref="F15:G15"/>
    <mergeCell ref="H15:I15"/>
    <mergeCell ref="J15:K15"/>
    <mergeCell ref="L15:N15"/>
    <mergeCell ref="O15:AD15"/>
    <mergeCell ref="D11:AB11"/>
    <mergeCell ref="D12:AB12"/>
    <mergeCell ref="AC11:AD11"/>
    <mergeCell ref="AC12:AD12"/>
    <mergeCell ref="B48:T65"/>
    <mergeCell ref="U48:AD54"/>
    <mergeCell ref="U55:AD65"/>
    <mergeCell ref="B47:AD47"/>
    <mergeCell ref="B46:C46"/>
    <mergeCell ref="B44:C44"/>
    <mergeCell ref="B45:C45"/>
    <mergeCell ref="B34:C34"/>
    <mergeCell ref="B35:C35"/>
    <mergeCell ref="B38:C38"/>
    <mergeCell ref="B39:C39"/>
    <mergeCell ref="B36:C36"/>
    <mergeCell ref="B37:C37"/>
    <mergeCell ref="B42:C42"/>
    <mergeCell ref="B43:C43"/>
    <mergeCell ref="B40:C40"/>
    <mergeCell ref="B41:C41"/>
    <mergeCell ref="R34:X34"/>
    <mergeCell ref="R35:X35"/>
    <mergeCell ref="R36:X36"/>
    <mergeCell ref="R37:X37"/>
    <mergeCell ref="R38:X38"/>
    <mergeCell ref="R39:X39"/>
    <mergeCell ref="R40:X40"/>
    <mergeCell ref="R43:X43"/>
    <mergeCell ref="R44:X44"/>
    <mergeCell ref="R45:X45"/>
    <mergeCell ref="R46:X46"/>
    <mergeCell ref="Y43:AD43"/>
    <mergeCell ref="Y44:AD44"/>
    <mergeCell ref="Y45:AD45"/>
    <mergeCell ref="Y46:AD46"/>
    <mergeCell ref="R32:X32"/>
    <mergeCell ref="R33:X33"/>
    <mergeCell ref="R41:X41"/>
    <mergeCell ref="R42:X42"/>
    <mergeCell ref="Y41:AD41"/>
    <mergeCell ref="Y42:AD42"/>
    <mergeCell ref="Y34:AD34"/>
    <mergeCell ref="Y35:AD35"/>
    <mergeCell ref="Y36:AD36"/>
    <mergeCell ref="Y37:AD37"/>
    <mergeCell ref="Y38:AD38"/>
    <mergeCell ref="Y39:AD39"/>
    <mergeCell ref="Y40:AD40"/>
  </mergeCells>
  <phoneticPr fontId="5" type="noConversion"/>
  <conditionalFormatting sqref="R16 AD16">
    <cfRule type="iconSet" priority="9">
      <iconSet iconSet="3Flags" showValue="0">
        <cfvo type="percent" val="0"/>
        <cfvo type="num" val="0"/>
        <cfvo type="num" val="1"/>
      </iconSet>
    </cfRule>
  </conditionalFormatting>
  <conditionalFormatting sqref="X16">
    <cfRule type="iconSet" priority="8">
      <iconSet iconSet="3Flags" showValue="0">
        <cfvo type="percent" val="0"/>
        <cfvo type="num" val="0"/>
        <cfvo type="num" val="1"/>
      </iconSet>
    </cfRule>
  </conditionalFormatting>
  <conditionalFormatting sqref="I16">
    <cfRule type="cellIs" dxfId="114" priority="5" operator="equal">
      <formula>"▲"</formula>
    </cfRule>
    <cfRule type="cellIs" dxfId="113" priority="6" operator="equal">
      <formula>"▼"</formula>
    </cfRule>
    <cfRule type="cellIs" dxfId="112" priority="7" operator="equal">
      <formula>"■"</formula>
    </cfRule>
  </conditionalFormatting>
  <conditionalFormatting sqref="Q29:Q46">
    <cfRule type="cellIs" dxfId="111" priority="1" stopIfTrue="1" operator="equal">
      <formula>""</formula>
    </cfRule>
    <cfRule type="cellIs" dxfId="110" priority="2" stopIfTrue="1" operator="greaterThanOrEqual">
      <formula>$AC$16</formula>
    </cfRule>
    <cfRule type="cellIs" dxfId="109" priority="3" stopIfTrue="1" operator="between">
      <formula>$U$16</formula>
      <formula>$W$16</formula>
    </cfRule>
    <cfRule type="cellIs" dxfId="108" priority="4" stopIfTrue="1" operator="lessThan">
      <formula>$Q$16</formula>
    </cfRule>
  </conditionalFormatting>
  <dataValidations disablePrompts="1" count="13">
    <dataValidation type="list" allowBlank="1" showInputMessage="1" showErrorMessage="1" sqref="AA16">
      <formula1>"Usuarios,Procesos,Aprendizaje,Recursos"</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H16">
      <formula1>"Creciente,Constante,Decreciente"</formula1>
    </dataValidation>
    <dataValidation type="list" allowBlank="1" showInputMessage="1" showErrorMessage="1" sqref="S16 B18">
      <formula1>"Porcentaje,Moneda,Horas,Días,Número entero,Número decimal"</formula1>
    </dataValidation>
    <dataValidation type="list" allowBlank="1" showInputMessage="1" showErrorMessage="1" sqref="B22:B27">
      <formula1>INDIRECT($B$12)</formula1>
    </dataValidation>
    <dataValidation type="list" allowBlank="1" showInputMessage="1" showErrorMessage="1" sqref="M22:M27">
      <formula1>INDIRECT($B22)</formula1>
    </dataValidation>
    <dataValidation type="list" allowBlank="1" showInputMessage="1" showErrorMessage="1" sqref="V16">
      <formula1>"≤ X ≤,≤ X &lt;,&lt; X ≤,&lt; X &lt;"</formula1>
    </dataValidation>
    <dataValidation type="list" allowBlank="1" showInputMessage="1" showErrorMessage="1" sqref="P16 AB16">
      <formula1>"X ≥,X &gt;,X &lt;,≤ X"</formula1>
    </dataValidation>
    <dataValidation type="list" allowBlank="1" showInputMessage="1" showErrorMessage="1" sqref="F16">
      <formula1>"Impacto,Resultado,Producto,Gestión"</formula1>
    </dataValidation>
    <dataValidation type="list" allowBlank="1" showInputMessage="1" showErrorMessage="1" sqref="L16:N16">
      <formula1>"Ciudadanos,Procesos,Aprendizaje,Recursos"</formula1>
    </dataValidation>
    <dataValidation type="list" allowBlank="1" showInputMessage="1" showErrorMessage="1" sqref="B12:C12">
      <formula1>INDIRECT("Objetivos_Estratégicos[ID_OE]")</formula1>
    </dataValidation>
    <dataValidation type="list" allowBlank="1" showInputMessage="1" showErrorMessage="1" sqref="I22:K27">
      <formula1>INDIRECT("Tabla_Dependencias[NOMBRE DE LA DEPENDENCIA]")</formula1>
    </dataValidation>
    <dataValidation allowBlank="1" showInputMessage="1" showErrorMessage="1" prompt="Ponderación del Objetivo Estratégico en función del impacto sobre el cumplimiento global del PEI" sqref="AC11:AD11"/>
  </dataValidations>
  <pageMargins left="0.7" right="0.7" top="0.75" bottom="0.75" header="0.3" footer="0.3"/>
  <pageSetup orientation="portrait" horizontalDpi="4294967293" verticalDpi="4294967293" r:id="rId1"/>
  <ignoredErrors>
    <ignoredError sqref="D35:I46 J31:K31 J32:J46 K32:O46 L31:O31 Q32:Q46 Q31" unlockedFormula="1"/>
    <ignoredError sqref="B31:C46" twoDigitTextYea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DCD3ED"/>
  </sheetPr>
  <dimension ref="A1:AL62"/>
  <sheetViews>
    <sheetView showGridLines="0" topLeftCell="T49" zoomScale="70" zoomScaleNormal="70" workbookViewId="0">
      <selection activeCell="D25" sqref="D25:D26"/>
    </sheetView>
  </sheetViews>
  <sheetFormatPr baseColWidth="10" defaultColWidth="0" defaultRowHeight="15" customHeight="1" zeroHeight="1" x14ac:dyDescent="0.35"/>
  <cols>
    <col min="1" max="1" width="3.1796875" customWidth="1"/>
    <col min="2" max="2" width="9.81640625" customWidth="1"/>
    <col min="3" max="3" width="6.453125" customWidth="1"/>
    <col min="4" max="11" width="10.1796875" customWidth="1"/>
    <col min="12" max="12" width="11" customWidth="1"/>
    <col min="13" max="13" width="11" style="68" customWidth="1"/>
    <col min="14" max="14" width="10.1796875" style="68" customWidth="1"/>
    <col min="15" max="15" width="12.81640625" customWidth="1"/>
    <col min="16" max="16" width="8" customWidth="1"/>
    <col min="17" max="17" width="9.81640625" customWidth="1"/>
    <col min="18" max="18" width="7.81640625" customWidth="1"/>
    <col min="19" max="19" width="9.453125" customWidth="1"/>
    <col min="20" max="20" width="9.1796875" customWidth="1"/>
    <col min="21" max="21" width="7" customWidth="1"/>
    <col min="22" max="22" width="6" customWidth="1"/>
    <col min="23" max="23" width="5.81640625" customWidth="1"/>
    <col min="24" max="26" width="5.54296875" customWidth="1"/>
    <col min="27" max="29" width="6" customWidth="1"/>
    <col min="30" max="30" width="10.1796875" customWidth="1"/>
    <col min="31" max="31" width="3.54296875" customWidth="1"/>
    <col min="32" max="32" width="5.54296875" hidden="1" customWidth="1"/>
    <col min="33" max="33" width="6.81640625" hidden="1" customWidth="1"/>
    <col min="34" max="34" width="3.54296875" hidden="1" customWidth="1"/>
    <col min="35" max="16384" width="14.453125" hidden="1"/>
  </cols>
  <sheetData>
    <row r="1" spans="1:38" ht="14.5" x14ac:dyDescent="0.35">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5" x14ac:dyDescent="0.35">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7"/>
    </row>
    <row r="3" spans="1:38" ht="45" x14ac:dyDescent="0.35">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7"/>
    </row>
    <row r="4" spans="1:38" ht="16.5" customHeight="1" x14ac:dyDescent="0.35">
      <c r="A4" s="7"/>
      <c r="B4" s="13"/>
      <c r="C4" s="11"/>
      <c r="D4" s="11"/>
      <c r="E4" s="11"/>
      <c r="F4" s="11"/>
      <c r="G4" s="11"/>
      <c r="H4" s="11"/>
      <c r="I4" s="11"/>
      <c r="J4" s="11"/>
      <c r="K4" s="11"/>
      <c r="L4" s="11"/>
      <c r="M4" s="67"/>
      <c r="T4" s="11"/>
      <c r="U4" s="11"/>
      <c r="V4" s="11"/>
      <c r="W4" s="11"/>
      <c r="X4" s="12"/>
      <c r="Y4" s="12"/>
      <c r="Z4" s="12"/>
      <c r="AA4" s="12"/>
      <c r="AB4" s="12"/>
      <c r="AC4" s="12"/>
      <c r="AD4" s="12"/>
      <c r="AE4" s="7"/>
    </row>
    <row r="5" spans="1:38" ht="15" customHeight="1" x14ac:dyDescent="0.5">
      <c r="A5" s="7"/>
      <c r="B5" s="32"/>
      <c r="AE5" s="7"/>
    </row>
    <row r="6" spans="1:38" ht="15" customHeight="1" x14ac:dyDescent="0.5">
      <c r="A6" s="7"/>
      <c r="B6" s="32"/>
      <c r="AE6" s="7"/>
    </row>
    <row r="7" spans="1:38" ht="15" customHeight="1" x14ac:dyDescent="0.5">
      <c r="A7" s="7"/>
      <c r="B7" s="32"/>
      <c r="AE7" s="7"/>
    </row>
    <row r="8" spans="1:38" ht="15" customHeight="1" x14ac:dyDescent="0.5">
      <c r="A8" s="7"/>
      <c r="B8" s="32"/>
      <c r="AE8" s="7"/>
    </row>
    <row r="9" spans="1:38" ht="15" customHeight="1" x14ac:dyDescent="0.5">
      <c r="A9" s="7"/>
      <c r="B9" s="32"/>
      <c r="AE9" s="7"/>
    </row>
    <row r="10" spans="1:38" ht="15" customHeight="1" x14ac:dyDescent="0.35">
      <c r="A10" s="7"/>
      <c r="B10" s="35"/>
      <c r="C10" s="35"/>
      <c r="D10" s="36"/>
      <c r="E10" s="36"/>
      <c r="F10" s="36"/>
      <c r="G10" s="36"/>
      <c r="H10" s="36"/>
      <c r="I10" s="36"/>
      <c r="J10" s="36"/>
      <c r="K10" s="36"/>
      <c r="L10" s="36"/>
      <c r="M10" s="69"/>
      <c r="T10" s="35"/>
      <c r="U10" s="36"/>
      <c r="V10" s="36"/>
      <c r="W10" s="36"/>
      <c r="X10" s="36"/>
      <c r="Y10" s="36"/>
      <c r="Z10" s="36"/>
      <c r="AA10" s="36"/>
      <c r="AB10" s="36"/>
      <c r="AC10" s="36"/>
      <c r="AD10" s="36"/>
      <c r="AE10" s="7"/>
    </row>
    <row r="11" spans="1:38"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6"/>
      <c r="AC11" s="518" t="s">
        <v>546</v>
      </c>
      <c r="AD11" s="519"/>
      <c r="AE11" s="12"/>
    </row>
    <row r="12" spans="1:38" ht="23.25" customHeight="1" x14ac:dyDescent="0.35">
      <c r="A12" s="7"/>
      <c r="B12" s="523" t="s">
        <v>433</v>
      </c>
      <c r="C12" s="523"/>
      <c r="D12" s="551" t="str">
        <f>IF(B12=0,"",VLOOKUP(B12,Objetivos_Estratégicos[],2,FALSE))</f>
        <v>Promover el acceso, uso y goce efectivo del patrimonio cultural material e inmaterial de la ciudad y las infraestructuras culturales y deportivas en condiciones de equidad.</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659"/>
      <c r="AC12" s="608">
        <v>0.125</v>
      </c>
      <c r="AD12" s="609"/>
      <c r="AE12" s="12"/>
    </row>
    <row r="13" spans="1:38" ht="23.25" customHeight="1" x14ac:dyDescent="0.35">
      <c r="A13" s="7"/>
      <c r="B13" s="514" t="s">
        <v>3</v>
      </c>
      <c r="C13" s="515"/>
      <c r="D13" s="515"/>
      <c r="E13" s="515"/>
      <c r="F13" s="515"/>
      <c r="G13" s="515"/>
      <c r="H13" s="515"/>
      <c r="I13" s="515"/>
      <c r="J13" s="516"/>
      <c r="K13" s="514" t="s">
        <v>5</v>
      </c>
      <c r="L13" s="515"/>
      <c r="M13" s="515"/>
      <c r="N13" s="515"/>
      <c r="O13" s="515"/>
      <c r="P13" s="515"/>
      <c r="Q13" s="515"/>
      <c r="R13" s="515"/>
      <c r="S13" s="515"/>
      <c r="T13" s="515"/>
      <c r="U13" s="515"/>
      <c r="V13" s="515"/>
      <c r="W13" s="515"/>
      <c r="X13" s="515"/>
      <c r="Y13" s="515"/>
      <c r="Z13" s="515"/>
      <c r="AA13" s="515"/>
      <c r="AB13" s="515"/>
      <c r="AC13" s="515"/>
      <c r="AD13" s="516"/>
      <c r="AE13" s="12"/>
    </row>
    <row r="14" spans="1:38" ht="36.75" customHeight="1" x14ac:dyDescent="0.35">
      <c r="A14" s="7"/>
      <c r="B14" s="610" t="s">
        <v>264</v>
      </c>
      <c r="C14" s="611"/>
      <c r="D14" s="611"/>
      <c r="E14" s="611"/>
      <c r="F14" s="611"/>
      <c r="G14" s="611"/>
      <c r="H14" s="611"/>
      <c r="I14" s="611"/>
      <c r="J14" s="612"/>
      <c r="K14" s="610" t="s">
        <v>275</v>
      </c>
      <c r="L14" s="611"/>
      <c r="M14" s="611"/>
      <c r="N14" s="611"/>
      <c r="O14" s="611"/>
      <c r="P14" s="611"/>
      <c r="Q14" s="611"/>
      <c r="R14" s="611"/>
      <c r="S14" s="611"/>
      <c r="T14" s="611"/>
      <c r="U14" s="611"/>
      <c r="V14" s="611"/>
      <c r="W14" s="611"/>
      <c r="X14" s="611"/>
      <c r="Y14" s="611"/>
      <c r="Z14" s="611"/>
      <c r="AA14" s="611"/>
      <c r="AB14" s="611"/>
      <c r="AC14" s="611"/>
      <c r="AD14" s="612"/>
      <c r="AE14" s="12"/>
    </row>
    <row r="15" spans="1:38"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4" t="s">
        <v>248</v>
      </c>
      <c r="P15" s="515"/>
      <c r="Q15" s="515"/>
      <c r="R15" s="515"/>
      <c r="S15" s="515"/>
      <c r="T15" s="515"/>
      <c r="U15" s="515"/>
      <c r="V15" s="515"/>
      <c r="W15" s="515"/>
      <c r="X15" s="515"/>
      <c r="Y15" s="515"/>
      <c r="Z15" s="515"/>
      <c r="AA15" s="515"/>
      <c r="AB15" s="515"/>
      <c r="AC15" s="515"/>
      <c r="AD15" s="516"/>
      <c r="AE15" s="78"/>
    </row>
    <row r="16" spans="1:38" ht="23.25" customHeight="1" x14ac:dyDescent="0.35">
      <c r="A16" s="7"/>
      <c r="B16" s="544">
        <f>IF($AC$16=0,"",$AC$16)</f>
        <v>0.95</v>
      </c>
      <c r="C16" s="545"/>
      <c r="D16" s="524">
        <v>0.9</v>
      </c>
      <c r="E16" s="526"/>
      <c r="F16" s="533" t="s">
        <v>360</v>
      </c>
      <c r="G16" s="526"/>
      <c r="H16" s="291" t="s">
        <v>270</v>
      </c>
      <c r="I16" s="189" t="str">
        <f>IF(H16="Creciente","▲",IF(H16="Decreciente","▼",IF(H16="Constante","■"," ")))</f>
        <v>▲</v>
      </c>
      <c r="J16" s="533" t="s">
        <v>397</v>
      </c>
      <c r="K16" s="526"/>
      <c r="L16" s="533" t="s">
        <v>336</v>
      </c>
      <c r="M16" s="534"/>
      <c r="N16" s="526"/>
      <c r="O16" s="74" t="s">
        <v>1</v>
      </c>
      <c r="P16" s="111" t="s">
        <v>391</v>
      </c>
      <c r="Q16" s="292">
        <v>0.84989999999999999</v>
      </c>
      <c r="R16" s="190">
        <v>-1</v>
      </c>
      <c r="S16" s="549" t="s">
        <v>2</v>
      </c>
      <c r="T16" s="550"/>
      <c r="U16" s="293">
        <v>0.85</v>
      </c>
      <c r="V16" s="129" t="s">
        <v>392</v>
      </c>
      <c r="W16" s="292">
        <v>0.94989999999999997</v>
      </c>
      <c r="X16" s="191">
        <v>0</v>
      </c>
      <c r="Y16" s="546" t="s">
        <v>249</v>
      </c>
      <c r="Z16" s="547"/>
      <c r="AA16" s="548"/>
      <c r="AB16" s="111" t="s">
        <v>390</v>
      </c>
      <c r="AC16" s="292">
        <v>0.95</v>
      </c>
      <c r="AD16" s="191">
        <v>1</v>
      </c>
      <c r="AE16" s="12"/>
      <c r="AG16" s="52"/>
      <c r="AH16" s="52"/>
      <c r="AI16" s="52"/>
      <c r="AJ16" s="52"/>
      <c r="AK16" s="52"/>
      <c r="AL16" s="52"/>
    </row>
    <row r="17" spans="1:38" s="52" customFormat="1" ht="23.25" customHeight="1" x14ac:dyDescent="0.35">
      <c r="A17" s="75"/>
      <c r="B17" s="514" t="s">
        <v>256</v>
      </c>
      <c r="C17" s="516"/>
      <c r="D17" s="527" t="s">
        <v>309</v>
      </c>
      <c r="E17" s="527"/>
      <c r="F17" s="527"/>
      <c r="G17" s="514" t="s">
        <v>46</v>
      </c>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c r="AE17" s="78"/>
    </row>
    <row r="18" spans="1:38" ht="23.25" customHeight="1" x14ac:dyDescent="0.35">
      <c r="A18" s="7"/>
      <c r="B18" s="533" t="s">
        <v>242</v>
      </c>
      <c r="C18" s="526"/>
      <c r="D18" s="528" t="s">
        <v>257</v>
      </c>
      <c r="E18" s="528"/>
      <c r="F18" s="528"/>
      <c r="G18" s="529" t="s">
        <v>536</v>
      </c>
      <c r="H18" s="530"/>
      <c r="I18" s="530"/>
      <c r="J18" s="530"/>
      <c r="K18" s="530"/>
      <c r="L18" s="530"/>
      <c r="M18" s="530"/>
      <c r="N18" s="126" t="s">
        <v>361</v>
      </c>
      <c r="O18" s="531" t="s">
        <v>535</v>
      </c>
      <c r="P18" s="531"/>
      <c r="Q18" s="531"/>
      <c r="R18" s="531"/>
      <c r="S18" s="531"/>
      <c r="T18" s="531"/>
      <c r="U18" s="531"/>
      <c r="V18" s="531"/>
      <c r="W18" s="531"/>
      <c r="X18" s="531"/>
      <c r="Y18" s="531"/>
      <c r="Z18" s="531"/>
      <c r="AA18" s="531"/>
      <c r="AB18" s="531"/>
      <c r="AC18" s="531"/>
      <c r="AD18" s="532"/>
      <c r="AE18" s="12"/>
      <c r="AG18" s="52"/>
      <c r="AH18" s="52"/>
      <c r="AI18" s="52"/>
      <c r="AJ18" s="52"/>
      <c r="AK18" s="52"/>
      <c r="AL18" s="52"/>
    </row>
    <row r="19" spans="1:38"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c r="AE19" s="78"/>
    </row>
    <row r="20" spans="1:38" ht="35.25" customHeight="1" x14ac:dyDescent="0.35">
      <c r="A20" s="7"/>
      <c r="B20" s="192" t="s">
        <v>6</v>
      </c>
      <c r="C20" s="551" t="s">
        <v>7</v>
      </c>
      <c r="D20" s="517"/>
      <c r="E20" s="517"/>
      <c r="F20" s="192" t="s">
        <v>497</v>
      </c>
      <c r="G20" s="567" t="s">
        <v>373</v>
      </c>
      <c r="H20" s="568"/>
      <c r="I20" s="568"/>
      <c r="J20" s="568"/>
      <c r="K20" s="568"/>
      <c r="L20" s="568"/>
      <c r="M20" s="568"/>
      <c r="N20" s="568"/>
      <c r="O20" s="568"/>
      <c r="P20" s="568"/>
      <c r="Q20" s="192" t="s">
        <v>523</v>
      </c>
      <c r="R20" s="567" t="s">
        <v>374</v>
      </c>
      <c r="S20" s="568"/>
      <c r="T20" s="568"/>
      <c r="U20" s="568"/>
      <c r="V20" s="568"/>
      <c r="W20" s="568"/>
      <c r="X20" s="568"/>
      <c r="Y20" s="568"/>
      <c r="Z20" s="568"/>
      <c r="AA20" s="568"/>
      <c r="AB20" s="568"/>
      <c r="AC20" s="568"/>
      <c r="AD20" s="569"/>
      <c r="AE20" s="12"/>
      <c r="AG20" s="52"/>
      <c r="AH20" s="52"/>
      <c r="AI20" s="52"/>
      <c r="AJ20" s="52"/>
      <c r="AK20" s="52"/>
      <c r="AL20" s="52"/>
    </row>
    <row r="21" spans="1:38" s="52" customFormat="1" ht="23.25" customHeight="1" x14ac:dyDescent="0.35">
      <c r="A21" s="75"/>
      <c r="B21" s="193" t="s">
        <v>377</v>
      </c>
      <c r="C21" s="570" t="s">
        <v>67</v>
      </c>
      <c r="D21" s="571"/>
      <c r="E21" s="571"/>
      <c r="F21" s="571"/>
      <c r="G21" s="571"/>
      <c r="H21" s="571"/>
      <c r="I21" s="570" t="s">
        <v>4</v>
      </c>
      <c r="J21" s="571"/>
      <c r="K21" s="572"/>
      <c r="L21" s="164" t="s">
        <v>520</v>
      </c>
      <c r="M21" s="194" t="s">
        <v>376</v>
      </c>
      <c r="N21" s="570" t="s">
        <v>366</v>
      </c>
      <c r="O21" s="571"/>
      <c r="P21" s="571"/>
      <c r="Q21" s="571"/>
      <c r="R21" s="571"/>
      <c r="S21" s="571"/>
      <c r="T21" s="571"/>
      <c r="U21" s="571"/>
      <c r="V21" s="572"/>
      <c r="W21" s="570" t="s">
        <v>367</v>
      </c>
      <c r="X21" s="571"/>
      <c r="Y21" s="571"/>
      <c r="Z21" s="571"/>
      <c r="AA21" s="571"/>
      <c r="AB21" s="571"/>
      <c r="AC21" s="572"/>
      <c r="AD21" s="164" t="s">
        <v>440</v>
      </c>
      <c r="AE21" s="78"/>
    </row>
    <row r="22" spans="1:38" ht="42" customHeight="1" x14ac:dyDescent="0.35">
      <c r="A22" s="7"/>
      <c r="B22" s="322" t="s">
        <v>455</v>
      </c>
      <c r="C22" s="564" t="str">
        <f>IF(B22="","",VLOOKUP(B22,Estrategias_[],2,FALSE))</f>
        <v>Reconocimiento, valoración y sostenibilidad del patrimonio cultural material e inmaterial como un medio y no un fin cultural.</v>
      </c>
      <c r="D22" s="565"/>
      <c r="E22" s="565"/>
      <c r="F22" s="565"/>
      <c r="G22" s="565"/>
      <c r="H22" s="566"/>
      <c r="I22" s="669" t="s">
        <v>30</v>
      </c>
      <c r="J22" s="670"/>
      <c r="K22" s="671"/>
      <c r="L22" s="300">
        <v>0.41</v>
      </c>
      <c r="M22" s="309" t="s">
        <v>488</v>
      </c>
      <c r="N22" s="564" t="str">
        <f>IF(M22="","",VLOOKUP(M22,Indicadores_[],2,FALSE))</f>
        <v>Porcentaje de implementación de la estrategia que permita reconocer y difundir manifestaciones de patrimonio cultural material e inmaterial, para generar conocimiento en la ciudadanía.</v>
      </c>
      <c r="O22" s="565"/>
      <c r="P22" s="565"/>
      <c r="Q22" s="565"/>
      <c r="R22" s="565"/>
      <c r="S22" s="565"/>
      <c r="T22" s="565"/>
      <c r="U22" s="565"/>
      <c r="V22" s="566"/>
      <c r="W22" s="582" t="s">
        <v>688</v>
      </c>
      <c r="X22" s="583"/>
      <c r="Y22" s="583"/>
      <c r="Z22" s="583"/>
      <c r="AA22" s="583"/>
      <c r="AB22" s="583"/>
      <c r="AC22" s="584"/>
      <c r="AD22" s="300">
        <v>1</v>
      </c>
      <c r="AE22" s="12"/>
    </row>
    <row r="23" spans="1:38" ht="47.25" customHeight="1" x14ac:dyDescent="0.35">
      <c r="A23" s="7"/>
      <c r="B23" s="323" t="s">
        <v>456</v>
      </c>
      <c r="C23" s="564" t="str">
        <f>IF(B23="","",VLOOKUP(B23,Estrategias_[],2,FALSE))</f>
        <v>Fortalecimiento y sostenibilidad económica y social de la infraestructura cultural.</v>
      </c>
      <c r="D23" s="565"/>
      <c r="E23" s="565"/>
      <c r="F23" s="565"/>
      <c r="G23" s="565"/>
      <c r="H23" s="566"/>
      <c r="I23" s="666" t="s">
        <v>30</v>
      </c>
      <c r="J23" s="667"/>
      <c r="K23" s="668"/>
      <c r="L23" s="303">
        <v>0.59</v>
      </c>
      <c r="M23" s="309" t="s">
        <v>519</v>
      </c>
      <c r="N23" s="564" t="str">
        <f>IF(M23="","",VLOOKUP(M23,Indicadores_[],2,FALSE))</f>
        <v>Numero de equipamientos artísticos y culturales fortalecidos</v>
      </c>
      <c r="O23" s="565"/>
      <c r="P23" s="565"/>
      <c r="Q23" s="565"/>
      <c r="R23" s="565"/>
      <c r="S23" s="565"/>
      <c r="T23" s="565"/>
      <c r="U23" s="565"/>
      <c r="V23" s="566"/>
      <c r="W23" s="582" t="s">
        <v>689</v>
      </c>
      <c r="X23" s="583"/>
      <c r="Y23" s="583"/>
      <c r="Z23" s="583"/>
      <c r="AA23" s="583"/>
      <c r="AB23" s="583"/>
      <c r="AC23" s="584"/>
      <c r="AD23" s="300">
        <v>1</v>
      </c>
      <c r="AE23" s="12"/>
    </row>
    <row r="24" spans="1:38" ht="23.25" customHeight="1" x14ac:dyDescent="0.35">
      <c r="A24" s="7"/>
      <c r="B24" s="552" t="s">
        <v>9</v>
      </c>
      <c r="C24" s="554"/>
      <c r="D24" s="161" t="s">
        <v>488</v>
      </c>
      <c r="E24" s="161" t="s">
        <v>519</v>
      </c>
      <c r="F24" s="161" t="s">
        <v>455</v>
      </c>
      <c r="G24" s="161" t="s">
        <v>456</v>
      </c>
      <c r="H24" s="64" t="s">
        <v>10</v>
      </c>
      <c r="I24" s="64" t="s">
        <v>287</v>
      </c>
      <c r="J24" s="648" t="s">
        <v>375</v>
      </c>
      <c r="K24" s="648"/>
      <c r="L24" s="648"/>
      <c r="M24" s="648"/>
      <c r="N24" s="648"/>
      <c r="O24" s="648"/>
      <c r="P24" s="648"/>
      <c r="Q24" s="648"/>
      <c r="R24" s="648"/>
      <c r="S24" s="648"/>
      <c r="T24" s="552" t="s">
        <v>49</v>
      </c>
      <c r="U24" s="553"/>
      <c r="V24" s="553"/>
      <c r="W24" s="553"/>
      <c r="X24" s="553"/>
      <c r="Y24" s="553"/>
      <c r="Z24" s="553"/>
      <c r="AA24" s="553"/>
      <c r="AB24" s="553"/>
      <c r="AC24" s="553"/>
      <c r="AD24" s="553"/>
      <c r="AE24" s="12"/>
    </row>
    <row r="25" spans="1:38" s="409" customFormat="1" ht="23.25" customHeight="1" x14ac:dyDescent="0.35">
      <c r="A25" s="7"/>
      <c r="B25" s="585" t="s">
        <v>772</v>
      </c>
      <c r="C25" s="586"/>
      <c r="D25" s="195">
        <f>'Matriz de Indicadores'!$AJ$39</f>
        <v>0</v>
      </c>
      <c r="E25" s="195">
        <f>'Matriz de Indicadores'!$AJ$40</f>
        <v>0</v>
      </c>
      <c r="F25" s="195">
        <f t="shared" ref="F25:F26" si="0">IF(OR(D25="",$AD$22=""),"",D25*$AD$22)</f>
        <v>0</v>
      </c>
      <c r="G25" s="195">
        <f t="shared" ref="G25:G26" si="1">IF(OR(E25="",$AD$23=""),"",E25*$AD$23)</f>
        <v>0</v>
      </c>
      <c r="H25" s="410">
        <f t="shared" ref="H25:H42" si="2">IF($AC$16="","",$AC$16)</f>
        <v>0.95</v>
      </c>
      <c r="I25" s="410">
        <f t="shared" ref="I25:I26" si="3">IFERROR((F25*$L$22)+(G25*$L$23),"")</f>
        <v>0</v>
      </c>
      <c r="J25" s="411"/>
      <c r="K25" s="413"/>
      <c r="L25" s="413"/>
      <c r="M25" s="413"/>
      <c r="N25" s="413"/>
      <c r="O25" s="413"/>
      <c r="P25" s="413"/>
      <c r="Q25" s="413"/>
      <c r="R25" s="413"/>
      <c r="S25" s="413"/>
      <c r="T25" s="411"/>
      <c r="U25" s="413"/>
      <c r="V25" s="413"/>
      <c r="W25" s="413"/>
      <c r="X25" s="413"/>
      <c r="Y25" s="413"/>
      <c r="Z25" s="413"/>
      <c r="AA25" s="413"/>
      <c r="AB25" s="413"/>
      <c r="AC25" s="413"/>
      <c r="AD25" s="413"/>
      <c r="AE25" s="12"/>
    </row>
    <row r="26" spans="1:38" s="409" customFormat="1" ht="23.25" customHeight="1" x14ac:dyDescent="0.35">
      <c r="A26" s="7"/>
      <c r="B26" s="585" t="s">
        <v>773</v>
      </c>
      <c r="C26" s="586"/>
      <c r="D26" s="195">
        <f>'Matriz de Indicadores'!$AN$39</f>
        <v>0</v>
      </c>
      <c r="E26" s="195">
        <f>'Matriz de Indicadores'!$AN$40</f>
        <v>1</v>
      </c>
      <c r="F26" s="195">
        <f t="shared" si="0"/>
        <v>0</v>
      </c>
      <c r="G26" s="195">
        <f t="shared" si="1"/>
        <v>1</v>
      </c>
      <c r="H26" s="410">
        <f t="shared" si="2"/>
        <v>0.95</v>
      </c>
      <c r="I26" s="410">
        <f t="shared" si="3"/>
        <v>0.59</v>
      </c>
      <c r="J26" s="411"/>
      <c r="K26" s="413"/>
      <c r="L26" s="413"/>
      <c r="M26" s="413"/>
      <c r="N26" s="413"/>
      <c r="O26" s="413"/>
      <c r="P26" s="413"/>
      <c r="Q26" s="413"/>
      <c r="R26" s="413"/>
      <c r="S26" s="413"/>
      <c r="T26" s="411"/>
      <c r="U26" s="413"/>
      <c r="V26" s="413"/>
      <c r="W26" s="413"/>
      <c r="X26" s="413"/>
      <c r="Y26" s="413"/>
      <c r="Z26" s="413"/>
      <c r="AA26" s="413"/>
      <c r="AB26" s="413"/>
      <c r="AC26" s="413"/>
      <c r="AD26" s="413"/>
      <c r="AE26" s="12"/>
    </row>
    <row r="27" spans="1:38" ht="23.25" customHeight="1" x14ac:dyDescent="0.35">
      <c r="A27" s="7"/>
      <c r="B27" s="585" t="s">
        <v>369</v>
      </c>
      <c r="C27" s="586"/>
      <c r="D27" s="195">
        <f>'Matriz de Indicadores'!$AR$39</f>
        <v>1</v>
      </c>
      <c r="E27" s="195">
        <f>'Matriz de Indicadores'!$AR$40</f>
        <v>0</v>
      </c>
      <c r="F27" s="195">
        <f>IF(OR(D27="",$AD$22=""),"",D27*$AD$22)</f>
        <v>1</v>
      </c>
      <c r="G27" s="195">
        <f>IF(OR(E27="",$AD$23=""),"",E27*$AD$23)</f>
        <v>0</v>
      </c>
      <c r="H27" s="197">
        <f t="shared" si="2"/>
        <v>0.95</v>
      </c>
      <c r="I27" s="197">
        <f>IFERROR((F27*$L$22)+(G27*$L$23),"")</f>
        <v>0.41</v>
      </c>
      <c r="J27" s="664"/>
      <c r="K27" s="665"/>
      <c r="L27" s="665"/>
      <c r="M27" s="665"/>
      <c r="N27" s="665"/>
      <c r="O27" s="665"/>
      <c r="P27" s="665"/>
      <c r="Q27" s="665"/>
      <c r="R27" s="665"/>
      <c r="S27" s="665"/>
      <c r="T27" s="641"/>
      <c r="U27" s="641"/>
      <c r="V27" s="641"/>
      <c r="W27" s="641"/>
      <c r="X27" s="641"/>
      <c r="Y27" s="641"/>
      <c r="Z27" s="641"/>
      <c r="AA27" s="641"/>
      <c r="AB27" s="641"/>
      <c r="AC27" s="641"/>
      <c r="AD27" s="641"/>
      <c r="AE27" s="12"/>
    </row>
    <row r="28" spans="1:38" ht="23.25" customHeight="1" x14ac:dyDescent="0.35">
      <c r="A28" s="7"/>
      <c r="B28" s="585" t="s">
        <v>370</v>
      </c>
      <c r="C28" s="586"/>
      <c r="D28" s="195">
        <f>'Matriz de Indicadores'!$AV$39</f>
        <v>1</v>
      </c>
      <c r="E28" s="195">
        <f>'Matriz de Indicadores'!$AV$40</f>
        <v>0</v>
      </c>
      <c r="F28" s="195">
        <f t="shared" ref="F28:F42" si="4">IF(OR(D28="",$AD$22=""),"",D28*$AD$22)</f>
        <v>1</v>
      </c>
      <c r="G28" s="195">
        <f t="shared" ref="G28:G42" si="5">IF(OR(E28="",$AD$23=""),"",E28*$AD$23)</f>
        <v>0</v>
      </c>
      <c r="H28" s="197">
        <f t="shared" si="2"/>
        <v>0.95</v>
      </c>
      <c r="I28" s="197">
        <f t="shared" ref="I28:I42" si="6">IFERROR((F28*$L$22)+(G28*$L$23),"")</f>
        <v>0.41</v>
      </c>
      <c r="J28" s="664"/>
      <c r="K28" s="665"/>
      <c r="L28" s="665"/>
      <c r="M28" s="665"/>
      <c r="N28" s="665"/>
      <c r="O28" s="665"/>
      <c r="P28" s="665"/>
      <c r="Q28" s="665"/>
      <c r="R28" s="665"/>
      <c r="S28" s="665"/>
      <c r="T28" s="641"/>
      <c r="U28" s="641"/>
      <c r="V28" s="641"/>
      <c r="W28" s="641"/>
      <c r="X28" s="641"/>
      <c r="Y28" s="641"/>
      <c r="Z28" s="641"/>
      <c r="AA28" s="641"/>
      <c r="AB28" s="641"/>
      <c r="AC28" s="641"/>
      <c r="AD28" s="641"/>
      <c r="AE28" s="12"/>
    </row>
    <row r="29" spans="1:38" ht="23.25" customHeight="1" x14ac:dyDescent="0.35">
      <c r="A29" s="7"/>
      <c r="B29" s="585" t="s">
        <v>371</v>
      </c>
      <c r="C29" s="586"/>
      <c r="D29" s="195">
        <f>'Matriz de Indicadores'!$AZ$39</f>
        <v>1</v>
      </c>
      <c r="E29" s="195">
        <f>'Matriz de Indicadores'!$AZ$40</f>
        <v>0</v>
      </c>
      <c r="F29" s="195">
        <f t="shared" si="4"/>
        <v>1</v>
      </c>
      <c r="G29" s="195">
        <f t="shared" si="5"/>
        <v>0</v>
      </c>
      <c r="H29" s="197">
        <f t="shared" si="2"/>
        <v>0.95</v>
      </c>
      <c r="I29" s="197">
        <f t="shared" si="6"/>
        <v>0.41</v>
      </c>
      <c r="J29" s="664"/>
      <c r="K29" s="665"/>
      <c r="L29" s="665"/>
      <c r="M29" s="665"/>
      <c r="N29" s="665"/>
      <c r="O29" s="665"/>
      <c r="P29" s="665"/>
      <c r="Q29" s="665"/>
      <c r="R29" s="665"/>
      <c r="S29" s="665"/>
      <c r="T29" s="641"/>
      <c r="U29" s="641"/>
      <c r="V29" s="641"/>
      <c r="W29" s="641"/>
      <c r="X29" s="641"/>
      <c r="Y29" s="641"/>
      <c r="Z29" s="641"/>
      <c r="AA29" s="641"/>
      <c r="AB29" s="641"/>
      <c r="AC29" s="641"/>
      <c r="AD29" s="641"/>
      <c r="AE29" s="12"/>
    </row>
    <row r="30" spans="1:38" ht="23.25" customHeight="1" x14ac:dyDescent="0.35">
      <c r="A30" s="7"/>
      <c r="B30" s="585" t="s">
        <v>372</v>
      </c>
      <c r="C30" s="586"/>
      <c r="D30" s="195">
        <f>'Matriz de Indicadores'!$BD$39</f>
        <v>1</v>
      </c>
      <c r="E30" s="195">
        <f>'Matriz de Indicadores'!$BD$40</f>
        <v>1</v>
      </c>
      <c r="F30" s="195">
        <f t="shared" si="4"/>
        <v>1</v>
      </c>
      <c r="G30" s="195">
        <f t="shared" si="5"/>
        <v>1</v>
      </c>
      <c r="H30" s="197">
        <f t="shared" si="2"/>
        <v>0.95</v>
      </c>
      <c r="I30" s="197">
        <f t="shared" si="6"/>
        <v>1</v>
      </c>
      <c r="J30" s="664"/>
      <c r="K30" s="665"/>
      <c r="L30" s="665"/>
      <c r="M30" s="665"/>
      <c r="N30" s="665"/>
      <c r="O30" s="665"/>
      <c r="P30" s="665"/>
      <c r="Q30" s="665"/>
      <c r="R30" s="665"/>
      <c r="S30" s="665"/>
      <c r="T30" s="641"/>
      <c r="U30" s="641"/>
      <c r="V30" s="641"/>
      <c r="W30" s="641"/>
      <c r="X30" s="641"/>
      <c r="Y30" s="641"/>
      <c r="Z30" s="641"/>
      <c r="AA30" s="641"/>
      <c r="AB30" s="641"/>
      <c r="AC30" s="641"/>
      <c r="AD30" s="641"/>
      <c r="AE30" s="12"/>
    </row>
    <row r="31" spans="1:38" ht="23.25" customHeight="1" x14ac:dyDescent="0.35">
      <c r="A31" s="7"/>
      <c r="B31" s="585" t="s">
        <v>378</v>
      </c>
      <c r="C31" s="586"/>
      <c r="D31" s="195">
        <f>'Matriz de Indicadores'!$BH$39</f>
        <v>1</v>
      </c>
      <c r="E31" s="195">
        <f>'Matriz de Indicadores'!$BH$40</f>
        <v>0</v>
      </c>
      <c r="F31" s="195">
        <f t="shared" si="4"/>
        <v>1</v>
      </c>
      <c r="G31" s="195">
        <f t="shared" si="5"/>
        <v>0</v>
      </c>
      <c r="H31" s="197">
        <f t="shared" si="2"/>
        <v>0.95</v>
      </c>
      <c r="I31" s="197">
        <f t="shared" si="6"/>
        <v>0.41</v>
      </c>
      <c r="J31" s="664"/>
      <c r="K31" s="665"/>
      <c r="L31" s="665"/>
      <c r="M31" s="665"/>
      <c r="N31" s="665"/>
      <c r="O31" s="665"/>
      <c r="P31" s="665"/>
      <c r="Q31" s="665"/>
      <c r="R31" s="665"/>
      <c r="S31" s="665"/>
      <c r="T31" s="641"/>
      <c r="U31" s="641"/>
      <c r="V31" s="641"/>
      <c r="W31" s="641"/>
      <c r="X31" s="641"/>
      <c r="Y31" s="641"/>
      <c r="Z31" s="641"/>
      <c r="AA31" s="641"/>
      <c r="AB31" s="641"/>
      <c r="AC31" s="641"/>
      <c r="AD31" s="641"/>
      <c r="AE31" s="12"/>
    </row>
    <row r="32" spans="1:38" ht="23.25" customHeight="1" x14ac:dyDescent="0.35">
      <c r="A32" s="7"/>
      <c r="B32" s="585" t="s">
        <v>379</v>
      </c>
      <c r="C32" s="586"/>
      <c r="D32" s="195">
        <f>'Matriz de Indicadores'!$BL$39</f>
        <v>1</v>
      </c>
      <c r="E32" s="195">
        <f>'Matriz de Indicadores'!$BL$40</f>
        <v>1</v>
      </c>
      <c r="F32" s="195">
        <f t="shared" si="4"/>
        <v>1</v>
      </c>
      <c r="G32" s="195">
        <f t="shared" si="5"/>
        <v>1</v>
      </c>
      <c r="H32" s="197">
        <f t="shared" si="2"/>
        <v>0.95</v>
      </c>
      <c r="I32" s="197">
        <f t="shared" si="6"/>
        <v>1</v>
      </c>
      <c r="J32" s="664"/>
      <c r="K32" s="665"/>
      <c r="L32" s="665"/>
      <c r="M32" s="665"/>
      <c r="N32" s="665"/>
      <c r="O32" s="665"/>
      <c r="P32" s="665"/>
      <c r="Q32" s="665"/>
      <c r="R32" s="665"/>
      <c r="S32" s="665"/>
      <c r="T32" s="641"/>
      <c r="U32" s="641"/>
      <c r="V32" s="641"/>
      <c r="W32" s="641"/>
      <c r="X32" s="641"/>
      <c r="Y32" s="641"/>
      <c r="Z32" s="641"/>
      <c r="AA32" s="641"/>
      <c r="AB32" s="641"/>
      <c r="AC32" s="641"/>
      <c r="AD32" s="641"/>
      <c r="AE32" s="12"/>
    </row>
    <row r="33" spans="1:31" ht="23.25" customHeight="1" x14ac:dyDescent="0.35">
      <c r="A33" s="7"/>
      <c r="B33" s="585" t="s">
        <v>380</v>
      </c>
      <c r="C33" s="586"/>
      <c r="D33" s="195">
        <f>'Matriz de Indicadores'!$BP$39</f>
        <v>1</v>
      </c>
      <c r="E33" s="195">
        <f>'Matriz de Indicadores'!$BP$40</f>
        <v>1</v>
      </c>
      <c r="F33" s="195">
        <f t="shared" si="4"/>
        <v>1</v>
      </c>
      <c r="G33" s="195">
        <f t="shared" si="5"/>
        <v>1</v>
      </c>
      <c r="H33" s="197">
        <f t="shared" si="2"/>
        <v>0.95</v>
      </c>
      <c r="I33" s="197">
        <f t="shared" si="6"/>
        <v>1</v>
      </c>
      <c r="J33" s="664"/>
      <c r="K33" s="665"/>
      <c r="L33" s="665"/>
      <c r="M33" s="665"/>
      <c r="N33" s="665"/>
      <c r="O33" s="665"/>
      <c r="P33" s="665"/>
      <c r="Q33" s="665"/>
      <c r="R33" s="665"/>
      <c r="S33" s="665"/>
      <c r="T33" s="641"/>
      <c r="U33" s="641"/>
      <c r="V33" s="641"/>
      <c r="W33" s="641"/>
      <c r="X33" s="641"/>
      <c r="Y33" s="641"/>
      <c r="Z33" s="641"/>
      <c r="AA33" s="641"/>
      <c r="AB33" s="641"/>
      <c r="AC33" s="641"/>
      <c r="AD33" s="641"/>
      <c r="AE33" s="12"/>
    </row>
    <row r="34" spans="1:31" ht="23.25" customHeight="1" x14ac:dyDescent="0.35">
      <c r="A34" s="7"/>
      <c r="B34" s="585" t="s">
        <v>381</v>
      </c>
      <c r="C34" s="586"/>
      <c r="D34" s="195">
        <f>'Matriz de Indicadores'!$BT$39</f>
        <v>1</v>
      </c>
      <c r="E34" s="195">
        <f>'Matriz de Indicadores'!$BT$40</f>
        <v>1</v>
      </c>
      <c r="F34" s="195">
        <f t="shared" si="4"/>
        <v>1</v>
      </c>
      <c r="G34" s="195">
        <f t="shared" si="5"/>
        <v>1</v>
      </c>
      <c r="H34" s="197">
        <f t="shared" si="2"/>
        <v>0.95</v>
      </c>
      <c r="I34" s="197">
        <f t="shared" si="6"/>
        <v>1</v>
      </c>
      <c r="J34" s="664"/>
      <c r="K34" s="665"/>
      <c r="L34" s="665"/>
      <c r="M34" s="665"/>
      <c r="N34" s="665"/>
      <c r="O34" s="665"/>
      <c r="P34" s="665"/>
      <c r="Q34" s="665"/>
      <c r="R34" s="665"/>
      <c r="S34" s="665"/>
      <c r="T34" s="641"/>
      <c r="U34" s="641"/>
      <c r="V34" s="641"/>
      <c r="W34" s="641"/>
      <c r="X34" s="641"/>
      <c r="Y34" s="641"/>
      <c r="Z34" s="641"/>
      <c r="AA34" s="641"/>
      <c r="AB34" s="641"/>
      <c r="AC34" s="641"/>
      <c r="AD34" s="641"/>
      <c r="AE34" s="12"/>
    </row>
    <row r="35" spans="1:31" ht="23.25" customHeight="1" x14ac:dyDescent="0.35">
      <c r="A35" s="7"/>
      <c r="B35" s="585" t="s">
        <v>382</v>
      </c>
      <c r="C35" s="586"/>
      <c r="D35" s="195">
        <f>'Matriz de Indicadores'!$BX$39</f>
        <v>0</v>
      </c>
      <c r="E35" s="195">
        <f>'Matriz de Indicadores'!$BX$40</f>
        <v>0</v>
      </c>
      <c r="F35" s="195">
        <f t="shared" si="4"/>
        <v>0</v>
      </c>
      <c r="G35" s="195">
        <f t="shared" si="5"/>
        <v>0</v>
      </c>
      <c r="H35" s="197">
        <f t="shared" si="2"/>
        <v>0.95</v>
      </c>
      <c r="I35" s="197">
        <f t="shared" si="6"/>
        <v>0</v>
      </c>
      <c r="J35" s="664"/>
      <c r="K35" s="665"/>
      <c r="L35" s="665"/>
      <c r="M35" s="665"/>
      <c r="N35" s="665"/>
      <c r="O35" s="665"/>
      <c r="P35" s="665"/>
      <c r="Q35" s="665"/>
      <c r="R35" s="665"/>
      <c r="S35" s="665"/>
      <c r="T35" s="641"/>
      <c r="U35" s="641"/>
      <c r="V35" s="641"/>
      <c r="W35" s="641"/>
      <c r="X35" s="641"/>
      <c r="Y35" s="641"/>
      <c r="Z35" s="641"/>
      <c r="AA35" s="641"/>
      <c r="AB35" s="641"/>
      <c r="AC35" s="641"/>
      <c r="AD35" s="641"/>
      <c r="AE35" s="12"/>
    </row>
    <row r="36" spans="1:31" ht="23.25" customHeight="1" x14ac:dyDescent="0.35">
      <c r="A36" s="7"/>
      <c r="B36" s="585" t="s">
        <v>383</v>
      </c>
      <c r="C36" s="586"/>
      <c r="D36" s="195" t="str">
        <f>'Matriz de Indicadores'!$CB$39</f>
        <v/>
      </c>
      <c r="E36" s="195" t="str">
        <f>'Matriz de Indicadores'!$CB$40</f>
        <v/>
      </c>
      <c r="F36" s="195" t="str">
        <f t="shared" si="4"/>
        <v/>
      </c>
      <c r="G36" s="195" t="str">
        <f t="shared" si="5"/>
        <v/>
      </c>
      <c r="H36" s="197">
        <f t="shared" si="2"/>
        <v>0.95</v>
      </c>
      <c r="I36" s="197" t="str">
        <f t="shared" si="6"/>
        <v/>
      </c>
      <c r="J36" s="664"/>
      <c r="K36" s="665"/>
      <c r="L36" s="665"/>
      <c r="M36" s="665"/>
      <c r="N36" s="665"/>
      <c r="O36" s="665"/>
      <c r="P36" s="665"/>
      <c r="Q36" s="665"/>
      <c r="R36" s="665"/>
      <c r="S36" s="665"/>
      <c r="T36" s="641"/>
      <c r="U36" s="641"/>
      <c r="V36" s="641"/>
      <c r="W36" s="641"/>
      <c r="X36" s="641"/>
      <c r="Y36" s="641"/>
      <c r="Z36" s="641"/>
      <c r="AA36" s="641"/>
      <c r="AB36" s="641"/>
      <c r="AC36" s="641"/>
      <c r="AD36" s="641"/>
      <c r="AE36" s="12"/>
    </row>
    <row r="37" spans="1:31" ht="23.25" customHeight="1" x14ac:dyDescent="0.35">
      <c r="A37" s="7"/>
      <c r="B37" s="585" t="s">
        <v>384</v>
      </c>
      <c r="C37" s="586"/>
      <c r="D37" s="195" t="str">
        <f>'Matriz de Indicadores'!$CF$39</f>
        <v/>
      </c>
      <c r="E37" s="195" t="str">
        <f>'Matriz de Indicadores'!$CF$40</f>
        <v/>
      </c>
      <c r="F37" s="195" t="str">
        <f t="shared" si="4"/>
        <v/>
      </c>
      <c r="G37" s="195" t="str">
        <f t="shared" si="5"/>
        <v/>
      </c>
      <c r="H37" s="197">
        <f t="shared" si="2"/>
        <v>0.95</v>
      </c>
      <c r="I37" s="197" t="str">
        <f t="shared" si="6"/>
        <v/>
      </c>
      <c r="J37" s="664"/>
      <c r="K37" s="665"/>
      <c r="L37" s="665"/>
      <c r="M37" s="665"/>
      <c r="N37" s="665"/>
      <c r="O37" s="665"/>
      <c r="P37" s="665"/>
      <c r="Q37" s="665"/>
      <c r="R37" s="665"/>
      <c r="S37" s="665"/>
      <c r="T37" s="641"/>
      <c r="U37" s="641"/>
      <c r="V37" s="641"/>
      <c r="W37" s="641"/>
      <c r="X37" s="641"/>
      <c r="Y37" s="641"/>
      <c r="Z37" s="641"/>
      <c r="AA37" s="641"/>
      <c r="AB37" s="641"/>
      <c r="AC37" s="641"/>
      <c r="AD37" s="641"/>
      <c r="AE37" s="12"/>
    </row>
    <row r="38" spans="1:31" ht="23.25" customHeight="1" x14ac:dyDescent="0.35">
      <c r="A38" s="7"/>
      <c r="B38" s="585" t="s">
        <v>385</v>
      </c>
      <c r="C38" s="586"/>
      <c r="D38" s="195" t="str">
        <f>'Matriz de Indicadores'!$CJ$39</f>
        <v/>
      </c>
      <c r="E38" s="195" t="str">
        <f>'Matriz de Indicadores'!$CJ$40</f>
        <v/>
      </c>
      <c r="F38" s="195" t="str">
        <f t="shared" si="4"/>
        <v/>
      </c>
      <c r="G38" s="195" t="str">
        <f t="shared" si="5"/>
        <v/>
      </c>
      <c r="H38" s="197">
        <f t="shared" si="2"/>
        <v>0.95</v>
      </c>
      <c r="I38" s="197" t="str">
        <f t="shared" si="6"/>
        <v/>
      </c>
      <c r="J38" s="664"/>
      <c r="K38" s="665"/>
      <c r="L38" s="665"/>
      <c r="M38" s="665"/>
      <c r="N38" s="665"/>
      <c r="O38" s="665"/>
      <c r="P38" s="665"/>
      <c r="Q38" s="665"/>
      <c r="R38" s="665"/>
      <c r="S38" s="665"/>
      <c r="T38" s="641"/>
      <c r="U38" s="641"/>
      <c r="V38" s="641"/>
      <c r="W38" s="641"/>
      <c r="X38" s="641"/>
      <c r="Y38" s="641"/>
      <c r="Z38" s="641"/>
      <c r="AA38" s="641"/>
      <c r="AB38" s="641"/>
      <c r="AC38" s="641"/>
      <c r="AD38" s="641"/>
      <c r="AE38" s="12"/>
    </row>
    <row r="39" spans="1:31" ht="23.25" customHeight="1" x14ac:dyDescent="0.35">
      <c r="A39" s="7"/>
      <c r="B39" s="585" t="s">
        <v>386</v>
      </c>
      <c r="C39" s="586"/>
      <c r="D39" s="195" t="str">
        <f>'Matriz de Indicadores'!$CN$39</f>
        <v/>
      </c>
      <c r="E39" s="195" t="str">
        <f>'Matriz de Indicadores'!$CN$40</f>
        <v/>
      </c>
      <c r="F39" s="195" t="str">
        <f t="shared" si="4"/>
        <v/>
      </c>
      <c r="G39" s="195" t="str">
        <f t="shared" si="5"/>
        <v/>
      </c>
      <c r="H39" s="197">
        <f t="shared" si="2"/>
        <v>0.95</v>
      </c>
      <c r="I39" s="197" t="str">
        <f t="shared" si="6"/>
        <v/>
      </c>
      <c r="J39" s="664"/>
      <c r="K39" s="665"/>
      <c r="L39" s="665"/>
      <c r="M39" s="665"/>
      <c r="N39" s="665"/>
      <c r="O39" s="665"/>
      <c r="P39" s="665"/>
      <c r="Q39" s="665"/>
      <c r="R39" s="665"/>
      <c r="S39" s="665"/>
      <c r="T39" s="641"/>
      <c r="U39" s="641"/>
      <c r="V39" s="641"/>
      <c r="W39" s="641"/>
      <c r="X39" s="641"/>
      <c r="Y39" s="641"/>
      <c r="Z39" s="641"/>
      <c r="AA39" s="641"/>
      <c r="AB39" s="641"/>
      <c r="AC39" s="641"/>
      <c r="AD39" s="641"/>
      <c r="AE39" s="12"/>
    </row>
    <row r="40" spans="1:31" ht="23.25" customHeight="1" x14ac:dyDescent="0.35">
      <c r="A40" s="7"/>
      <c r="B40" s="585" t="s">
        <v>387</v>
      </c>
      <c r="C40" s="586"/>
      <c r="D40" s="195" t="str">
        <f>'Matriz de Indicadores'!$CR$39</f>
        <v/>
      </c>
      <c r="E40" s="195" t="str">
        <f>'Matriz de Indicadores'!$CR$40</f>
        <v/>
      </c>
      <c r="F40" s="195" t="str">
        <f t="shared" si="4"/>
        <v/>
      </c>
      <c r="G40" s="195" t="str">
        <f t="shared" si="5"/>
        <v/>
      </c>
      <c r="H40" s="197">
        <f t="shared" si="2"/>
        <v>0.95</v>
      </c>
      <c r="I40" s="197" t="str">
        <f t="shared" si="6"/>
        <v/>
      </c>
      <c r="J40" s="664"/>
      <c r="K40" s="665"/>
      <c r="L40" s="665"/>
      <c r="M40" s="665"/>
      <c r="N40" s="665"/>
      <c r="O40" s="665"/>
      <c r="P40" s="665"/>
      <c r="Q40" s="665"/>
      <c r="R40" s="665"/>
      <c r="S40" s="665"/>
      <c r="T40" s="641"/>
      <c r="U40" s="641"/>
      <c r="V40" s="641"/>
      <c r="W40" s="641"/>
      <c r="X40" s="641"/>
      <c r="Y40" s="641"/>
      <c r="Z40" s="641"/>
      <c r="AA40" s="641"/>
      <c r="AB40" s="641"/>
      <c r="AC40" s="641"/>
      <c r="AD40" s="641"/>
      <c r="AE40" s="12"/>
    </row>
    <row r="41" spans="1:31" ht="23.25" customHeight="1" x14ac:dyDescent="0.35">
      <c r="A41" s="7"/>
      <c r="B41" s="585" t="s">
        <v>388</v>
      </c>
      <c r="C41" s="586"/>
      <c r="D41" s="195">
        <f>'Matriz de Indicadores'!$CV$39</f>
        <v>0</v>
      </c>
      <c r="E41" s="195">
        <f>'Matriz de Indicadores'!$CV$40</f>
        <v>0</v>
      </c>
      <c r="F41" s="195">
        <f t="shared" si="4"/>
        <v>0</v>
      </c>
      <c r="G41" s="195">
        <f t="shared" si="5"/>
        <v>0</v>
      </c>
      <c r="H41" s="197">
        <f t="shared" si="2"/>
        <v>0.95</v>
      </c>
      <c r="I41" s="197">
        <f t="shared" si="6"/>
        <v>0</v>
      </c>
      <c r="J41" s="664"/>
      <c r="K41" s="665"/>
      <c r="L41" s="665"/>
      <c r="M41" s="665"/>
      <c r="N41" s="665"/>
      <c r="O41" s="665"/>
      <c r="P41" s="665"/>
      <c r="Q41" s="665"/>
      <c r="R41" s="665"/>
      <c r="S41" s="665"/>
      <c r="T41" s="641"/>
      <c r="U41" s="641"/>
      <c r="V41" s="641"/>
      <c r="W41" s="641"/>
      <c r="X41" s="641"/>
      <c r="Y41" s="641"/>
      <c r="Z41" s="641"/>
      <c r="AA41" s="641"/>
      <c r="AB41" s="641"/>
      <c r="AC41" s="641"/>
      <c r="AD41" s="641"/>
      <c r="AE41" s="12"/>
    </row>
    <row r="42" spans="1:31" ht="23.25" customHeight="1" x14ac:dyDescent="0.35">
      <c r="A42" s="7"/>
      <c r="B42" s="585" t="s">
        <v>389</v>
      </c>
      <c r="C42" s="586"/>
      <c r="D42" s="195">
        <f>'Matriz de Indicadores'!$CZ$39</f>
        <v>0</v>
      </c>
      <c r="E42" s="195">
        <f>'Matriz de Indicadores'!$CZ$40</f>
        <v>0</v>
      </c>
      <c r="F42" s="195">
        <f t="shared" si="4"/>
        <v>0</v>
      </c>
      <c r="G42" s="195">
        <f t="shared" si="5"/>
        <v>0</v>
      </c>
      <c r="H42" s="197">
        <f t="shared" si="2"/>
        <v>0.95</v>
      </c>
      <c r="I42" s="197">
        <f t="shared" si="6"/>
        <v>0</v>
      </c>
      <c r="J42" s="664"/>
      <c r="K42" s="665"/>
      <c r="L42" s="665"/>
      <c r="M42" s="665"/>
      <c r="N42" s="665"/>
      <c r="O42" s="665"/>
      <c r="P42" s="665"/>
      <c r="Q42" s="665"/>
      <c r="R42" s="665"/>
      <c r="S42" s="665"/>
      <c r="T42" s="641"/>
      <c r="U42" s="641"/>
      <c r="V42" s="641"/>
      <c r="W42" s="641"/>
      <c r="X42" s="641"/>
      <c r="Y42" s="641"/>
      <c r="Z42" s="641"/>
      <c r="AA42" s="641"/>
      <c r="AB42" s="641"/>
      <c r="AC42" s="641"/>
      <c r="AD42" s="641"/>
      <c r="AE42" s="12"/>
    </row>
    <row r="43" spans="1:31" ht="23.25" customHeight="1" x14ac:dyDescent="0.35">
      <c r="A43" s="7"/>
      <c r="B43" s="514" t="s">
        <v>393</v>
      </c>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12"/>
    </row>
    <row r="44" spans="1:31" ht="23.25" customHeight="1" x14ac:dyDescent="0.35">
      <c r="A44" s="7"/>
      <c r="B44" s="601"/>
      <c r="C44" s="601"/>
      <c r="D44" s="601"/>
      <c r="E44" s="601"/>
      <c r="F44" s="601"/>
      <c r="G44" s="601"/>
      <c r="H44" s="601"/>
      <c r="I44" s="601"/>
      <c r="J44" s="601"/>
      <c r="K44" s="601"/>
      <c r="L44" s="601"/>
      <c r="M44" s="601"/>
      <c r="N44" s="601"/>
      <c r="O44" s="601"/>
      <c r="P44" s="601"/>
      <c r="Q44" s="601"/>
      <c r="R44" s="601"/>
      <c r="S44" s="601"/>
      <c r="T44" s="604"/>
      <c r="U44" s="600"/>
      <c r="V44" s="601"/>
      <c r="W44" s="601"/>
      <c r="X44" s="601"/>
      <c r="Y44" s="601"/>
      <c r="Z44" s="601"/>
      <c r="AA44" s="601"/>
      <c r="AB44" s="601"/>
      <c r="AC44" s="601"/>
      <c r="AD44" s="601"/>
      <c r="AE44" s="12"/>
    </row>
    <row r="45" spans="1:31" ht="23.25" customHeight="1" x14ac:dyDescent="0.35">
      <c r="A45" s="7"/>
      <c r="B45" s="603"/>
      <c r="C45" s="603"/>
      <c r="D45" s="603"/>
      <c r="E45" s="603"/>
      <c r="F45" s="603"/>
      <c r="G45" s="603"/>
      <c r="H45" s="603"/>
      <c r="I45" s="603"/>
      <c r="J45" s="603"/>
      <c r="K45" s="603"/>
      <c r="L45" s="603"/>
      <c r="M45" s="603"/>
      <c r="N45" s="603"/>
      <c r="O45" s="603"/>
      <c r="P45" s="603"/>
      <c r="Q45" s="603"/>
      <c r="R45" s="603"/>
      <c r="S45" s="603"/>
      <c r="T45" s="605"/>
      <c r="U45" s="602"/>
      <c r="V45" s="603"/>
      <c r="W45" s="603"/>
      <c r="X45" s="603"/>
      <c r="Y45" s="603"/>
      <c r="Z45" s="603"/>
      <c r="AA45" s="603"/>
      <c r="AB45" s="603"/>
      <c r="AC45" s="603"/>
      <c r="AD45" s="603"/>
      <c r="AE45" s="12"/>
    </row>
    <row r="46" spans="1:31" ht="23.25" customHeight="1" x14ac:dyDescent="0.35">
      <c r="A46" s="7"/>
      <c r="B46" s="603"/>
      <c r="C46" s="603"/>
      <c r="D46" s="603"/>
      <c r="E46" s="603"/>
      <c r="F46" s="603"/>
      <c r="G46" s="603"/>
      <c r="H46" s="603"/>
      <c r="I46" s="603"/>
      <c r="J46" s="603"/>
      <c r="K46" s="603"/>
      <c r="L46" s="603"/>
      <c r="M46" s="603"/>
      <c r="N46" s="603"/>
      <c r="O46" s="603"/>
      <c r="P46" s="603"/>
      <c r="Q46" s="603"/>
      <c r="R46" s="603"/>
      <c r="S46" s="603"/>
      <c r="T46" s="605"/>
      <c r="U46" s="602"/>
      <c r="V46" s="603"/>
      <c r="W46" s="603"/>
      <c r="X46" s="603"/>
      <c r="Y46" s="603"/>
      <c r="Z46" s="603"/>
      <c r="AA46" s="603"/>
      <c r="AB46" s="603"/>
      <c r="AC46" s="603"/>
      <c r="AD46" s="603"/>
      <c r="AE46" s="12"/>
    </row>
    <row r="47" spans="1:31" ht="23.25" customHeight="1" x14ac:dyDescent="0.35">
      <c r="A47" s="7"/>
      <c r="B47" s="603"/>
      <c r="C47" s="603"/>
      <c r="D47" s="603"/>
      <c r="E47" s="603"/>
      <c r="F47" s="603"/>
      <c r="G47" s="603"/>
      <c r="H47" s="603"/>
      <c r="I47" s="603"/>
      <c r="J47" s="603"/>
      <c r="K47" s="603"/>
      <c r="L47" s="603"/>
      <c r="M47" s="603"/>
      <c r="N47" s="603"/>
      <c r="O47" s="603"/>
      <c r="P47" s="603"/>
      <c r="Q47" s="603"/>
      <c r="R47" s="603"/>
      <c r="S47" s="603"/>
      <c r="T47" s="605"/>
      <c r="U47" s="602"/>
      <c r="V47" s="603"/>
      <c r="W47" s="603"/>
      <c r="X47" s="603"/>
      <c r="Y47" s="603"/>
      <c r="Z47" s="603"/>
      <c r="AA47" s="603"/>
      <c r="AB47" s="603"/>
      <c r="AC47" s="603"/>
      <c r="AD47" s="603"/>
      <c r="AE47" s="12"/>
    </row>
    <row r="48" spans="1:31" ht="23.25" customHeight="1" x14ac:dyDescent="0.35">
      <c r="A48" s="7"/>
      <c r="B48" s="603"/>
      <c r="C48" s="603"/>
      <c r="D48" s="603"/>
      <c r="E48" s="603"/>
      <c r="F48" s="603"/>
      <c r="G48" s="603"/>
      <c r="H48" s="603"/>
      <c r="I48" s="603"/>
      <c r="J48" s="603"/>
      <c r="K48" s="603"/>
      <c r="L48" s="603"/>
      <c r="M48" s="603"/>
      <c r="N48" s="603"/>
      <c r="O48" s="603"/>
      <c r="P48" s="603"/>
      <c r="Q48" s="603"/>
      <c r="R48" s="603"/>
      <c r="S48" s="603"/>
      <c r="T48" s="605"/>
      <c r="U48" s="602"/>
      <c r="V48" s="603"/>
      <c r="W48" s="603"/>
      <c r="X48" s="603"/>
      <c r="Y48" s="603"/>
      <c r="Z48" s="603"/>
      <c r="AA48" s="603"/>
      <c r="AB48" s="603"/>
      <c r="AC48" s="603"/>
      <c r="AD48" s="603"/>
      <c r="AE48" s="12"/>
    </row>
    <row r="49" spans="1:31" ht="23.25" customHeight="1" x14ac:dyDescent="0.35">
      <c r="A49" s="7"/>
      <c r="B49" s="603"/>
      <c r="C49" s="603"/>
      <c r="D49" s="603"/>
      <c r="E49" s="603"/>
      <c r="F49" s="603"/>
      <c r="G49" s="603"/>
      <c r="H49" s="603"/>
      <c r="I49" s="603"/>
      <c r="J49" s="603"/>
      <c r="K49" s="603"/>
      <c r="L49" s="603"/>
      <c r="M49" s="603"/>
      <c r="N49" s="603"/>
      <c r="O49" s="603"/>
      <c r="P49" s="603"/>
      <c r="Q49" s="603"/>
      <c r="R49" s="603"/>
      <c r="S49" s="603"/>
      <c r="T49" s="605"/>
      <c r="U49" s="602"/>
      <c r="V49" s="603"/>
      <c r="W49" s="603"/>
      <c r="X49" s="603"/>
      <c r="Y49" s="603"/>
      <c r="Z49" s="603"/>
      <c r="AA49" s="603"/>
      <c r="AB49" s="603"/>
      <c r="AC49" s="603"/>
      <c r="AD49" s="603"/>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5"/>
      <c r="U50" s="606"/>
      <c r="V50" s="607"/>
      <c r="W50" s="607"/>
      <c r="X50" s="607"/>
      <c r="Y50" s="607"/>
      <c r="Z50" s="607"/>
      <c r="AA50" s="607"/>
      <c r="AB50" s="607"/>
      <c r="AC50" s="607"/>
      <c r="AD50" s="607"/>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5"/>
      <c r="U51" s="600"/>
      <c r="V51" s="601"/>
      <c r="W51" s="601"/>
      <c r="X51" s="601"/>
      <c r="Y51" s="601"/>
      <c r="Z51" s="601"/>
      <c r="AA51" s="601"/>
      <c r="AB51" s="601"/>
      <c r="AC51" s="601"/>
      <c r="AD51" s="601"/>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5"/>
      <c r="U52" s="602"/>
      <c r="V52" s="603"/>
      <c r="W52" s="603"/>
      <c r="X52" s="603"/>
      <c r="Y52" s="603"/>
      <c r="Z52" s="603"/>
      <c r="AA52" s="603"/>
      <c r="AB52" s="603"/>
      <c r="AC52" s="603"/>
      <c r="AD52" s="603"/>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5"/>
      <c r="U53" s="602"/>
      <c r="V53" s="603"/>
      <c r="W53" s="603"/>
      <c r="X53" s="603"/>
      <c r="Y53" s="603"/>
      <c r="Z53" s="603"/>
      <c r="AA53" s="603"/>
      <c r="AB53" s="603"/>
      <c r="AC53" s="603"/>
      <c r="AD53" s="603"/>
      <c r="AE53" s="12"/>
    </row>
    <row r="54" spans="1:31" ht="23.25" customHeight="1" x14ac:dyDescent="0.35">
      <c r="A54" s="7"/>
      <c r="B54" s="603"/>
      <c r="C54" s="603"/>
      <c r="D54" s="603"/>
      <c r="E54" s="603"/>
      <c r="F54" s="603"/>
      <c r="G54" s="603"/>
      <c r="H54" s="603"/>
      <c r="I54" s="603"/>
      <c r="J54" s="603"/>
      <c r="K54" s="603"/>
      <c r="L54" s="603"/>
      <c r="M54" s="603"/>
      <c r="N54" s="603"/>
      <c r="O54" s="603"/>
      <c r="P54" s="603"/>
      <c r="Q54" s="603"/>
      <c r="R54" s="603"/>
      <c r="S54" s="603"/>
      <c r="T54" s="605"/>
      <c r="U54" s="602"/>
      <c r="V54" s="603"/>
      <c r="W54" s="603"/>
      <c r="X54" s="603"/>
      <c r="Y54" s="603"/>
      <c r="Z54" s="603"/>
      <c r="AA54" s="603"/>
      <c r="AB54" s="603"/>
      <c r="AC54" s="603"/>
      <c r="AD54" s="603"/>
      <c r="AE54" s="12"/>
    </row>
    <row r="55" spans="1:31" ht="23.25" customHeight="1" x14ac:dyDescent="0.35">
      <c r="A55" s="7"/>
      <c r="B55" s="603"/>
      <c r="C55" s="603"/>
      <c r="D55" s="603"/>
      <c r="E55" s="603"/>
      <c r="F55" s="603"/>
      <c r="G55" s="603"/>
      <c r="H55" s="603"/>
      <c r="I55" s="603"/>
      <c r="J55" s="603"/>
      <c r="K55" s="603"/>
      <c r="L55" s="603"/>
      <c r="M55" s="603"/>
      <c r="N55" s="603"/>
      <c r="O55" s="603"/>
      <c r="P55" s="603"/>
      <c r="Q55" s="603"/>
      <c r="R55" s="603"/>
      <c r="S55" s="603"/>
      <c r="T55" s="605"/>
      <c r="U55" s="602"/>
      <c r="V55" s="603"/>
      <c r="W55" s="603"/>
      <c r="X55" s="603"/>
      <c r="Y55" s="603"/>
      <c r="Z55" s="603"/>
      <c r="AA55" s="603"/>
      <c r="AB55" s="603"/>
      <c r="AC55" s="603"/>
      <c r="AD55" s="603"/>
      <c r="AE55" s="12"/>
    </row>
    <row r="56" spans="1:31" ht="23.25" customHeight="1" x14ac:dyDescent="0.35">
      <c r="A56" s="7"/>
      <c r="B56" s="603"/>
      <c r="C56" s="603"/>
      <c r="D56" s="603"/>
      <c r="E56" s="603"/>
      <c r="F56" s="603"/>
      <c r="G56" s="603"/>
      <c r="H56" s="603"/>
      <c r="I56" s="603"/>
      <c r="J56" s="603"/>
      <c r="K56" s="603"/>
      <c r="L56" s="603"/>
      <c r="M56" s="603"/>
      <c r="N56" s="603"/>
      <c r="O56" s="603"/>
      <c r="P56" s="603"/>
      <c r="Q56" s="603"/>
      <c r="R56" s="603"/>
      <c r="S56" s="603"/>
      <c r="T56" s="605"/>
      <c r="U56" s="602"/>
      <c r="V56" s="603"/>
      <c r="W56" s="603"/>
      <c r="X56" s="603"/>
      <c r="Y56" s="603"/>
      <c r="Z56" s="603"/>
      <c r="AA56" s="603"/>
      <c r="AB56" s="603"/>
      <c r="AC56" s="603"/>
      <c r="AD56" s="603"/>
      <c r="AE56" s="12"/>
    </row>
    <row r="57" spans="1:31" ht="23.25" customHeight="1" x14ac:dyDescent="0.35">
      <c r="A57" s="7"/>
      <c r="B57" s="603"/>
      <c r="C57" s="603"/>
      <c r="D57" s="603"/>
      <c r="E57" s="603"/>
      <c r="F57" s="603"/>
      <c r="G57" s="603"/>
      <c r="H57" s="603"/>
      <c r="I57" s="603"/>
      <c r="J57" s="603"/>
      <c r="K57" s="603"/>
      <c r="L57" s="603"/>
      <c r="M57" s="603"/>
      <c r="N57" s="603"/>
      <c r="O57" s="603"/>
      <c r="P57" s="603"/>
      <c r="Q57" s="603"/>
      <c r="R57" s="603"/>
      <c r="S57" s="603"/>
      <c r="T57" s="605"/>
      <c r="U57" s="602"/>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5"/>
      <c r="U58" s="602"/>
      <c r="V58" s="603"/>
      <c r="W58" s="603"/>
      <c r="X58" s="603"/>
      <c r="Y58" s="603"/>
      <c r="Z58" s="603"/>
      <c r="AA58" s="603"/>
      <c r="AB58" s="603"/>
      <c r="AC58" s="603"/>
      <c r="AD58" s="603"/>
      <c r="AE58" s="12"/>
    </row>
    <row r="59" spans="1:31" ht="23.25" customHeight="1" x14ac:dyDescent="0.35">
      <c r="A59" s="7"/>
      <c r="B59" s="603"/>
      <c r="C59" s="603"/>
      <c r="D59" s="603"/>
      <c r="E59" s="603"/>
      <c r="F59" s="603"/>
      <c r="G59" s="603"/>
      <c r="H59" s="603"/>
      <c r="I59" s="603"/>
      <c r="J59" s="603"/>
      <c r="K59" s="603"/>
      <c r="L59" s="603"/>
      <c r="M59" s="603"/>
      <c r="N59" s="603"/>
      <c r="O59" s="603"/>
      <c r="P59" s="603"/>
      <c r="Q59" s="603"/>
      <c r="R59" s="603"/>
      <c r="S59" s="603"/>
      <c r="T59" s="605"/>
      <c r="U59" s="602"/>
      <c r="V59" s="603"/>
      <c r="W59" s="603"/>
      <c r="X59" s="603"/>
      <c r="Y59" s="603"/>
      <c r="Z59" s="603"/>
      <c r="AA59" s="603"/>
      <c r="AB59" s="603"/>
      <c r="AC59" s="603"/>
      <c r="AD59" s="603"/>
      <c r="AE59" s="12"/>
    </row>
    <row r="60" spans="1:31" ht="23.25" customHeight="1" x14ac:dyDescent="0.35">
      <c r="A60" s="7"/>
      <c r="B60" s="603"/>
      <c r="C60" s="603"/>
      <c r="D60" s="603"/>
      <c r="E60" s="603"/>
      <c r="F60" s="603"/>
      <c r="G60" s="603"/>
      <c r="H60" s="603"/>
      <c r="I60" s="603"/>
      <c r="J60" s="603"/>
      <c r="K60" s="603"/>
      <c r="L60" s="603"/>
      <c r="M60" s="603"/>
      <c r="N60" s="603"/>
      <c r="O60" s="603"/>
      <c r="P60" s="603"/>
      <c r="Q60" s="603"/>
      <c r="R60" s="603"/>
      <c r="S60" s="603"/>
      <c r="T60" s="605"/>
      <c r="U60" s="602"/>
      <c r="V60" s="603"/>
      <c r="W60" s="603"/>
      <c r="X60" s="603"/>
      <c r="Y60" s="603"/>
      <c r="Z60" s="603"/>
      <c r="AA60" s="603"/>
      <c r="AB60" s="603"/>
      <c r="AC60" s="603"/>
      <c r="AD60" s="603"/>
      <c r="AE60" s="12"/>
    </row>
    <row r="61" spans="1:31" ht="23.25" customHeight="1" x14ac:dyDescent="0.35">
      <c r="A61" s="7"/>
      <c r="B61" s="603"/>
      <c r="C61" s="603"/>
      <c r="D61" s="603"/>
      <c r="E61" s="603"/>
      <c r="F61" s="603"/>
      <c r="G61" s="603"/>
      <c r="H61" s="603"/>
      <c r="I61" s="603"/>
      <c r="J61" s="603"/>
      <c r="K61" s="603"/>
      <c r="L61" s="603"/>
      <c r="M61" s="603"/>
      <c r="N61" s="603"/>
      <c r="O61" s="603"/>
      <c r="P61" s="603"/>
      <c r="Q61" s="603"/>
      <c r="R61" s="603"/>
      <c r="S61" s="603"/>
      <c r="T61" s="605"/>
      <c r="U61" s="602"/>
      <c r="V61" s="603"/>
      <c r="W61" s="603"/>
      <c r="X61" s="603"/>
      <c r="Y61" s="603"/>
      <c r="Z61" s="603"/>
      <c r="AA61" s="603"/>
      <c r="AB61" s="603"/>
      <c r="AC61" s="603"/>
      <c r="AD61" s="603"/>
      <c r="AE61" s="12"/>
    </row>
    <row r="62" spans="1:31" ht="23.25" customHeight="1" x14ac:dyDescent="0.35">
      <c r="A62" s="12"/>
      <c r="B62" s="12"/>
      <c r="C62" s="12"/>
      <c r="D62" s="12"/>
      <c r="E62" s="12"/>
      <c r="F62" s="12"/>
      <c r="G62" s="12"/>
      <c r="H62" s="12"/>
      <c r="I62" s="12"/>
      <c r="J62" s="12"/>
      <c r="K62" s="12"/>
      <c r="L62" s="12"/>
      <c r="M62" s="70"/>
      <c r="N62" s="70"/>
      <c r="O62" s="12"/>
      <c r="P62" s="12"/>
      <c r="Q62" s="12"/>
      <c r="R62" s="12"/>
      <c r="S62" s="12"/>
      <c r="T62" s="12"/>
      <c r="U62" s="12"/>
      <c r="V62" s="12"/>
      <c r="W62" s="12"/>
      <c r="X62" s="12"/>
      <c r="Y62" s="12"/>
      <c r="Z62" s="12"/>
      <c r="AA62" s="12"/>
      <c r="AB62" s="12"/>
      <c r="AC62" s="12"/>
      <c r="AD62" s="12"/>
      <c r="AE62" s="12"/>
    </row>
  </sheetData>
  <sheetProtection selectLockedCells="1"/>
  <mergeCells count="104">
    <mergeCell ref="W23:AC23"/>
    <mergeCell ref="C22:H22"/>
    <mergeCell ref="I22:K22"/>
    <mergeCell ref="N22:V22"/>
    <mergeCell ref="B27:C27"/>
    <mergeCell ref="B24:C24"/>
    <mergeCell ref="B44:T61"/>
    <mergeCell ref="U44:AD50"/>
    <mergeCell ref="U51:AD61"/>
    <mergeCell ref="B43:AD43"/>
    <mergeCell ref="J24:S24"/>
    <mergeCell ref="J27:S27"/>
    <mergeCell ref="J28:S28"/>
    <mergeCell ref="J29:S29"/>
    <mergeCell ref="J30:S30"/>
    <mergeCell ref="J31:S31"/>
    <mergeCell ref="J32:S32"/>
    <mergeCell ref="J33:S33"/>
    <mergeCell ref="J34:S34"/>
    <mergeCell ref="J35:S35"/>
    <mergeCell ref="J36:S36"/>
    <mergeCell ref="J37:S37"/>
    <mergeCell ref="J38:S38"/>
    <mergeCell ref="J39:S39"/>
    <mergeCell ref="B11:C11"/>
    <mergeCell ref="B12:C12"/>
    <mergeCell ref="B13:J13"/>
    <mergeCell ref="K13:AD13"/>
    <mergeCell ref="D11:AB11"/>
    <mergeCell ref="D12:AB12"/>
    <mergeCell ref="AC11:AD11"/>
    <mergeCell ref="AC12:AD12"/>
    <mergeCell ref="S16:T16"/>
    <mergeCell ref="Y16:AA16"/>
    <mergeCell ref="B16:C16"/>
    <mergeCell ref="D16:E16"/>
    <mergeCell ref="F16:G16"/>
    <mergeCell ref="J16:K16"/>
    <mergeCell ref="L16:N16"/>
    <mergeCell ref="B14:J14"/>
    <mergeCell ref="K14:AD14"/>
    <mergeCell ref="B15:C15"/>
    <mergeCell ref="D15:E15"/>
    <mergeCell ref="F15:G15"/>
    <mergeCell ref="H15:I15"/>
    <mergeCell ref="J15:K15"/>
    <mergeCell ref="L15:N15"/>
    <mergeCell ref="O15:AD15"/>
    <mergeCell ref="T34:AD34"/>
    <mergeCell ref="T35:AD35"/>
    <mergeCell ref="B36:C36"/>
    <mergeCell ref="B37:C37"/>
    <mergeCell ref="B34:C34"/>
    <mergeCell ref="B17:C17"/>
    <mergeCell ref="D17:F17"/>
    <mergeCell ref="G17:AD17"/>
    <mergeCell ref="C20:E20"/>
    <mergeCell ref="G20:P20"/>
    <mergeCell ref="R20:AD20"/>
    <mergeCell ref="C21:H21"/>
    <mergeCell ref="I21:K21"/>
    <mergeCell ref="N21:V21"/>
    <mergeCell ref="W21:AC21"/>
    <mergeCell ref="B18:C18"/>
    <mergeCell ref="D18:F18"/>
    <mergeCell ref="G18:M18"/>
    <mergeCell ref="O18:AD18"/>
    <mergeCell ref="B19:AD19"/>
    <mergeCell ref="W22:AC22"/>
    <mergeCell ref="C23:H23"/>
    <mergeCell ref="I23:K23"/>
    <mergeCell ref="N23:V23"/>
    <mergeCell ref="T24:AD24"/>
    <mergeCell ref="T27:AD27"/>
    <mergeCell ref="B32:C32"/>
    <mergeCell ref="B33:C33"/>
    <mergeCell ref="B30:C30"/>
    <mergeCell ref="B31:C31"/>
    <mergeCell ref="B28:C28"/>
    <mergeCell ref="B29:C29"/>
    <mergeCell ref="T28:AD28"/>
    <mergeCell ref="T29:AD29"/>
    <mergeCell ref="T30:AD30"/>
    <mergeCell ref="T31:AD31"/>
    <mergeCell ref="T32:AD32"/>
    <mergeCell ref="T33:AD33"/>
    <mergeCell ref="B25:C25"/>
    <mergeCell ref="B26:C26"/>
    <mergeCell ref="B35:C35"/>
    <mergeCell ref="T36:AD36"/>
    <mergeCell ref="T37:AD37"/>
    <mergeCell ref="T38:AD38"/>
    <mergeCell ref="T39:AD39"/>
    <mergeCell ref="B42:C42"/>
    <mergeCell ref="B40:C40"/>
    <mergeCell ref="B41:C41"/>
    <mergeCell ref="T41:AD41"/>
    <mergeCell ref="T40:AD40"/>
    <mergeCell ref="J40:S40"/>
    <mergeCell ref="J41:S41"/>
    <mergeCell ref="B38:C38"/>
    <mergeCell ref="B39:C39"/>
    <mergeCell ref="J42:S42"/>
    <mergeCell ref="T42:AD42"/>
  </mergeCells>
  <phoneticPr fontId="5" type="noConversion"/>
  <conditionalFormatting sqref="R16 AD16">
    <cfRule type="iconSet" priority="9">
      <iconSet iconSet="3Flags" showValue="0">
        <cfvo type="percent" val="0"/>
        <cfvo type="num" val="0"/>
        <cfvo type="num" val="1"/>
      </iconSet>
    </cfRule>
  </conditionalFormatting>
  <conditionalFormatting sqref="X16">
    <cfRule type="iconSet" priority="8">
      <iconSet iconSet="3Flags" showValue="0">
        <cfvo type="percent" val="0"/>
        <cfvo type="num" val="0"/>
        <cfvo type="num" val="1"/>
      </iconSet>
    </cfRule>
  </conditionalFormatting>
  <conditionalFormatting sqref="I16">
    <cfRule type="cellIs" dxfId="107" priority="5" operator="equal">
      <formula>"▲"</formula>
    </cfRule>
    <cfRule type="cellIs" dxfId="106" priority="6" operator="equal">
      <formula>"▼"</formula>
    </cfRule>
    <cfRule type="cellIs" dxfId="105" priority="7" operator="equal">
      <formula>"■"</formula>
    </cfRule>
  </conditionalFormatting>
  <conditionalFormatting sqref="I25:I42">
    <cfRule type="cellIs" dxfId="104" priority="1" stopIfTrue="1" operator="equal">
      <formula>""</formula>
    </cfRule>
    <cfRule type="cellIs" dxfId="103" priority="2" stopIfTrue="1" operator="greaterThanOrEqual">
      <formula>$AC$16</formula>
    </cfRule>
    <cfRule type="cellIs" dxfId="102" priority="3" stopIfTrue="1" operator="between">
      <formula>$U$16</formula>
      <formula>$W$16</formula>
    </cfRule>
    <cfRule type="cellIs" dxfId="101" priority="4" stopIfTrue="1" operator="lessThan">
      <formula>$Q$16</formula>
    </cfRule>
  </conditionalFormatting>
  <dataValidations count="13">
    <dataValidation type="list" allowBlank="1" showInputMessage="1" showErrorMessage="1" sqref="S16 B18">
      <formula1>"Porcentaje,Moneda,Horas,Días,Número entero,Número decimal"</formula1>
    </dataValidation>
    <dataValidation type="list" allowBlank="1" showInputMessage="1" showErrorMessage="1" sqref="H16">
      <formula1>"Creciente,Constante,Decreciente"</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AA16">
      <formula1>"Usuarios,Procesos,Aprendizaje,Recursos"</formula1>
    </dataValidation>
    <dataValidation type="list" allowBlank="1" showInputMessage="1" showErrorMessage="1" sqref="M22:M23">
      <formula1>INDIRECT($B22)</formula1>
    </dataValidation>
    <dataValidation type="list" allowBlank="1" showInputMessage="1" showErrorMessage="1" sqref="B22:B23">
      <formula1>INDIRECT($B$12)</formula1>
    </dataValidation>
    <dataValidation type="list" allowBlank="1" showInputMessage="1" showErrorMessage="1" sqref="L16:N16">
      <formula1>"Ciudadanos,Procesos,Aprendizaje,Recursos"</formula1>
    </dataValidation>
    <dataValidation type="list" allowBlank="1" showInputMessage="1" showErrorMessage="1" sqref="V16">
      <formula1>"≤ X ≤,≤ X &lt;,&lt; X ≤,&lt; X &lt;"</formula1>
    </dataValidation>
    <dataValidation type="list" allowBlank="1" showInputMessage="1" showErrorMessage="1" sqref="AB16 P16">
      <formula1>"X ≥,X &gt;,X &lt;,≤ X"</formula1>
    </dataValidation>
    <dataValidation type="list" allowBlank="1" showInputMessage="1" showErrorMessage="1" sqref="F16">
      <formula1>"Impacto,Resultado,Producto,Gestión"</formula1>
    </dataValidation>
    <dataValidation type="list" allowBlank="1" showInputMessage="1" showErrorMessage="1" sqref="I22:K23">
      <formula1>INDIRECT("Tabla_Dependencias[NOMBRE DE LA DEPENDENCIA]")</formula1>
    </dataValidation>
    <dataValidation type="list" allowBlank="1" showInputMessage="1" showErrorMessage="1" sqref="B12:C12">
      <formula1>INDIRECT("Objetivos_Estratégicos[ID_OE]")</formula1>
    </dataValidation>
    <dataValidation allowBlank="1" showInputMessage="1" showErrorMessage="1" prompt="Ponderación del Objetivo Estratégico en función del impacto sobre el cumplimiento global del PEI" sqref="AC11:AD11"/>
  </dataValidations>
  <pageMargins left="0.7" right="0.7" top="0.75" bottom="0.75" header="0.3" footer="0.3"/>
  <pageSetup orientation="portrait" horizontalDpi="4294967293" verticalDpi="4294967293" r:id="rId1"/>
  <ignoredErrors>
    <ignoredError sqref="D31:D42 E31:E42 E27 H27:H42 F27:G27 F28:G41 I27 F42:G42 I28:I41 I42" unlockedFormula="1"/>
    <ignoredError sqref="B27:C42" twoDigitTextYea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0" tint="-0.14999847407452621"/>
  </sheetPr>
  <dimension ref="A1:AL65"/>
  <sheetViews>
    <sheetView showGridLines="0" topLeftCell="C42" zoomScale="55" zoomScaleNormal="55" workbookViewId="0">
      <selection activeCell="D28" sqref="D28:D29"/>
    </sheetView>
  </sheetViews>
  <sheetFormatPr baseColWidth="10" defaultColWidth="0" defaultRowHeight="15" customHeight="1" zeroHeight="1" x14ac:dyDescent="0.35"/>
  <cols>
    <col min="1" max="1" width="3.1796875" customWidth="1"/>
    <col min="2" max="2" width="9.81640625" customWidth="1"/>
    <col min="3" max="3" width="6.453125" customWidth="1"/>
    <col min="4" max="11" width="10.1796875" customWidth="1"/>
    <col min="12" max="12" width="11" customWidth="1"/>
    <col min="13" max="13" width="11" style="68" customWidth="1"/>
    <col min="14" max="14" width="10.1796875" style="68" customWidth="1"/>
    <col min="15" max="15" width="12.81640625" customWidth="1"/>
    <col min="16" max="16" width="8" customWidth="1"/>
    <col min="17" max="17" width="9.81640625" customWidth="1"/>
    <col min="18" max="18" width="7.81640625" customWidth="1"/>
    <col min="19" max="19" width="9.453125" customWidth="1"/>
    <col min="20" max="20" width="9.1796875" customWidth="1"/>
    <col min="21" max="21" width="7" customWidth="1"/>
    <col min="22" max="22" width="6" customWidth="1"/>
    <col min="23" max="23" width="5.81640625" customWidth="1"/>
    <col min="24" max="26" width="5.54296875" customWidth="1"/>
    <col min="27" max="29" width="6" customWidth="1"/>
    <col min="30" max="30" width="10.1796875" customWidth="1"/>
    <col min="31" max="31" width="3.54296875" customWidth="1"/>
    <col min="32" max="32" width="5.54296875" hidden="1" customWidth="1"/>
    <col min="33" max="33" width="6.81640625" hidden="1" customWidth="1"/>
    <col min="34" max="34" width="3.54296875" hidden="1" customWidth="1"/>
    <col min="35" max="16384" width="14.453125" hidden="1"/>
  </cols>
  <sheetData>
    <row r="1" spans="1:38" ht="14.5" x14ac:dyDescent="0.35">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5" x14ac:dyDescent="0.35">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8" ht="45" x14ac:dyDescent="0.35">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8" ht="16.5" customHeight="1" x14ac:dyDescent="0.35">
      <c r="A4" s="7"/>
      <c r="B4" s="13"/>
      <c r="C4" s="11"/>
      <c r="D4" s="11"/>
      <c r="E4" s="11"/>
      <c r="F4" s="11"/>
      <c r="G4" s="11"/>
      <c r="H4" s="11"/>
      <c r="I4" s="11"/>
      <c r="J4" s="11"/>
      <c r="K4" s="11"/>
      <c r="L4" s="11"/>
      <c r="M4" s="67"/>
      <c r="T4" s="11"/>
      <c r="U4" s="11"/>
      <c r="V4" s="11"/>
      <c r="W4" s="11"/>
      <c r="X4" s="12"/>
      <c r="Y4" s="12"/>
      <c r="Z4" s="12"/>
      <c r="AA4" s="12"/>
      <c r="AB4" s="12"/>
      <c r="AC4" s="12"/>
      <c r="AD4" s="12"/>
      <c r="AE4" s="12"/>
    </row>
    <row r="5" spans="1:38" ht="15" customHeight="1" x14ac:dyDescent="0.5">
      <c r="A5" s="7"/>
      <c r="B5" s="32"/>
      <c r="AE5" s="12"/>
    </row>
    <row r="6" spans="1:38" ht="15" customHeight="1" x14ac:dyDescent="0.5">
      <c r="A6" s="7"/>
      <c r="B6" s="32"/>
      <c r="AE6" s="12"/>
    </row>
    <row r="7" spans="1:38" ht="15" customHeight="1" x14ac:dyDescent="0.5">
      <c r="A7" s="7"/>
      <c r="B7" s="32"/>
      <c r="AE7" s="12"/>
    </row>
    <row r="8" spans="1:38" ht="15" customHeight="1" x14ac:dyDescent="0.5">
      <c r="A8" s="7"/>
      <c r="B8" s="32"/>
      <c r="AE8" s="12"/>
    </row>
    <row r="9" spans="1:38" ht="15" customHeight="1" x14ac:dyDescent="0.5">
      <c r="A9" s="7"/>
      <c r="B9" s="32"/>
      <c r="AE9" s="12"/>
    </row>
    <row r="10" spans="1:38" ht="15" customHeight="1" x14ac:dyDescent="0.35">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row>
    <row r="11" spans="1:38"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6"/>
      <c r="AC11" s="518" t="s">
        <v>546</v>
      </c>
      <c r="AD11" s="519"/>
      <c r="AE11" s="12"/>
    </row>
    <row r="12" spans="1:38" ht="23.25" customHeight="1" x14ac:dyDescent="0.35">
      <c r="A12" s="7"/>
      <c r="B12" s="523" t="s">
        <v>434</v>
      </c>
      <c r="C12" s="523"/>
      <c r="D12" s="551" t="str">
        <f>IF(B12=0,"",VLOOKUP(B12,Objetivos_Estratégicos[],2,FALSE))</f>
        <v>Fortalecer los procesos de la entidad para la satisfacción de la ciudadanía y la generación de valor público con criterios de calidad, innovación y eficiencia de manera sistémica y progresiva.</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659"/>
      <c r="AC12" s="608">
        <v>0.08</v>
      </c>
      <c r="AD12" s="609"/>
      <c r="AE12" s="12"/>
    </row>
    <row r="13" spans="1:38" ht="23.25" customHeight="1" x14ac:dyDescent="0.35">
      <c r="A13" s="7"/>
      <c r="B13" s="514" t="s">
        <v>3</v>
      </c>
      <c r="C13" s="515"/>
      <c r="D13" s="515"/>
      <c r="E13" s="515"/>
      <c r="F13" s="515"/>
      <c r="G13" s="515"/>
      <c r="H13" s="515"/>
      <c r="I13" s="515"/>
      <c r="J13" s="516"/>
      <c r="K13" s="514" t="s">
        <v>5</v>
      </c>
      <c r="L13" s="515"/>
      <c r="M13" s="515"/>
      <c r="N13" s="515"/>
      <c r="O13" s="515"/>
      <c r="P13" s="515"/>
      <c r="Q13" s="515"/>
      <c r="R13" s="515"/>
      <c r="S13" s="515"/>
      <c r="T13" s="515"/>
      <c r="U13" s="515"/>
      <c r="V13" s="515"/>
      <c r="W13" s="515"/>
      <c r="X13" s="515"/>
      <c r="Y13" s="515"/>
      <c r="Z13" s="515"/>
      <c r="AA13" s="515"/>
      <c r="AB13" s="515"/>
      <c r="AC13" s="515"/>
      <c r="AD13" s="516"/>
      <c r="AE13" s="12"/>
    </row>
    <row r="14" spans="1:38" ht="24" customHeight="1" x14ac:dyDescent="0.35">
      <c r="A14" s="7"/>
      <c r="B14" s="610" t="s">
        <v>265</v>
      </c>
      <c r="C14" s="611"/>
      <c r="D14" s="611"/>
      <c r="E14" s="611"/>
      <c r="F14" s="611"/>
      <c r="G14" s="611"/>
      <c r="H14" s="611"/>
      <c r="I14" s="611"/>
      <c r="J14" s="612"/>
      <c r="K14" s="610" t="s">
        <v>277</v>
      </c>
      <c r="L14" s="611"/>
      <c r="M14" s="611"/>
      <c r="N14" s="611"/>
      <c r="O14" s="611"/>
      <c r="P14" s="611"/>
      <c r="Q14" s="611"/>
      <c r="R14" s="611"/>
      <c r="S14" s="611"/>
      <c r="T14" s="611"/>
      <c r="U14" s="611"/>
      <c r="V14" s="611"/>
      <c r="W14" s="611"/>
      <c r="X14" s="611"/>
      <c r="Y14" s="611"/>
      <c r="Z14" s="611"/>
      <c r="AA14" s="611"/>
      <c r="AB14" s="611"/>
      <c r="AC14" s="611"/>
      <c r="AD14" s="612"/>
      <c r="AE14" s="12"/>
    </row>
    <row r="15" spans="1:38"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4" t="s">
        <v>248</v>
      </c>
      <c r="P15" s="515"/>
      <c r="Q15" s="515"/>
      <c r="R15" s="515"/>
      <c r="S15" s="515"/>
      <c r="T15" s="515"/>
      <c r="U15" s="515"/>
      <c r="V15" s="515"/>
      <c r="W15" s="515"/>
      <c r="X15" s="515"/>
      <c r="Y15" s="515"/>
      <c r="Z15" s="515"/>
      <c r="AA15" s="515"/>
      <c r="AB15" s="515"/>
      <c r="AC15" s="515"/>
      <c r="AD15" s="516"/>
      <c r="AE15" s="78"/>
    </row>
    <row r="16" spans="1:38" ht="23.25" customHeight="1" x14ac:dyDescent="0.35">
      <c r="A16" s="7"/>
      <c r="B16" s="544">
        <f>IF($AC$16=0,"",$AC$16)</f>
        <v>0.95</v>
      </c>
      <c r="C16" s="545"/>
      <c r="D16" s="524">
        <v>0.9</v>
      </c>
      <c r="E16" s="526"/>
      <c r="F16" s="533" t="s">
        <v>360</v>
      </c>
      <c r="G16" s="526"/>
      <c r="H16" s="291" t="s">
        <v>270</v>
      </c>
      <c r="I16" s="189" t="str">
        <f>IF(H16="Creciente","▲",IF(H16="Decreciente","▼",IF(H16="Constante","■"," ")))</f>
        <v>▲</v>
      </c>
      <c r="J16" s="533" t="s">
        <v>397</v>
      </c>
      <c r="K16" s="526"/>
      <c r="L16" s="533" t="s">
        <v>276</v>
      </c>
      <c r="M16" s="534"/>
      <c r="N16" s="526"/>
      <c r="O16" s="74" t="s">
        <v>1</v>
      </c>
      <c r="P16" s="111" t="s">
        <v>391</v>
      </c>
      <c r="Q16" s="292">
        <v>0.84989999999999999</v>
      </c>
      <c r="R16" s="190">
        <v>-1</v>
      </c>
      <c r="S16" s="549" t="s">
        <v>2</v>
      </c>
      <c r="T16" s="550"/>
      <c r="U16" s="293">
        <v>0.85</v>
      </c>
      <c r="V16" s="129" t="s">
        <v>392</v>
      </c>
      <c r="W16" s="292">
        <v>0.94989999999999997</v>
      </c>
      <c r="X16" s="191">
        <v>0</v>
      </c>
      <c r="Y16" s="546" t="s">
        <v>249</v>
      </c>
      <c r="Z16" s="547"/>
      <c r="AA16" s="548"/>
      <c r="AB16" s="111" t="s">
        <v>390</v>
      </c>
      <c r="AC16" s="292">
        <v>0.95</v>
      </c>
      <c r="AD16" s="191">
        <v>1</v>
      </c>
      <c r="AE16" s="12"/>
      <c r="AG16" s="52"/>
      <c r="AH16" s="52"/>
      <c r="AI16" s="52"/>
      <c r="AJ16" s="52"/>
      <c r="AK16" s="52"/>
      <c r="AL16" s="52"/>
    </row>
    <row r="17" spans="1:38" s="52" customFormat="1" ht="23.25" customHeight="1" x14ac:dyDescent="0.35">
      <c r="A17" s="75"/>
      <c r="B17" s="514" t="s">
        <v>256</v>
      </c>
      <c r="C17" s="516"/>
      <c r="D17" s="527" t="s">
        <v>309</v>
      </c>
      <c r="E17" s="527"/>
      <c r="F17" s="527"/>
      <c r="G17" s="514" t="s">
        <v>46</v>
      </c>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c r="AE17" s="78"/>
    </row>
    <row r="18" spans="1:38" ht="23.25" customHeight="1" x14ac:dyDescent="0.35">
      <c r="A18" s="7"/>
      <c r="B18" s="533" t="s">
        <v>242</v>
      </c>
      <c r="C18" s="526"/>
      <c r="D18" s="528" t="s">
        <v>257</v>
      </c>
      <c r="E18" s="528"/>
      <c r="F18" s="528"/>
      <c r="G18" s="529" t="s">
        <v>537</v>
      </c>
      <c r="H18" s="530"/>
      <c r="I18" s="530"/>
      <c r="J18" s="530"/>
      <c r="K18" s="530"/>
      <c r="L18" s="530"/>
      <c r="M18" s="530"/>
      <c r="N18" s="126" t="s">
        <v>361</v>
      </c>
      <c r="O18" s="531" t="s">
        <v>538</v>
      </c>
      <c r="P18" s="531"/>
      <c r="Q18" s="531"/>
      <c r="R18" s="531"/>
      <c r="S18" s="531"/>
      <c r="T18" s="531"/>
      <c r="U18" s="531"/>
      <c r="V18" s="531"/>
      <c r="W18" s="531"/>
      <c r="X18" s="531"/>
      <c r="Y18" s="531"/>
      <c r="Z18" s="531"/>
      <c r="AA18" s="531"/>
      <c r="AB18" s="531"/>
      <c r="AC18" s="531"/>
      <c r="AD18" s="532"/>
      <c r="AE18" s="12"/>
      <c r="AG18" s="52"/>
      <c r="AH18" s="52"/>
      <c r="AI18" s="52"/>
      <c r="AJ18" s="52"/>
      <c r="AK18" s="52"/>
      <c r="AL18" s="52"/>
    </row>
    <row r="19" spans="1:38"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c r="AE19" s="78"/>
    </row>
    <row r="20" spans="1:38" ht="35.25" customHeight="1" x14ac:dyDescent="0.35">
      <c r="A20" s="7"/>
      <c r="B20" s="192" t="s">
        <v>6</v>
      </c>
      <c r="C20" s="551" t="s">
        <v>7</v>
      </c>
      <c r="D20" s="517"/>
      <c r="E20" s="517"/>
      <c r="F20" s="192" t="s">
        <v>497</v>
      </c>
      <c r="G20" s="567" t="s">
        <v>373</v>
      </c>
      <c r="H20" s="568"/>
      <c r="I20" s="568"/>
      <c r="J20" s="568"/>
      <c r="K20" s="568"/>
      <c r="L20" s="568"/>
      <c r="M20" s="568"/>
      <c r="N20" s="568"/>
      <c r="O20" s="568"/>
      <c r="P20" s="568"/>
      <c r="Q20" s="192" t="s">
        <v>523</v>
      </c>
      <c r="R20" s="567" t="s">
        <v>374</v>
      </c>
      <c r="S20" s="568"/>
      <c r="T20" s="568"/>
      <c r="U20" s="568"/>
      <c r="V20" s="568"/>
      <c r="W20" s="568"/>
      <c r="X20" s="568"/>
      <c r="Y20" s="568"/>
      <c r="Z20" s="568"/>
      <c r="AA20" s="568"/>
      <c r="AB20" s="568"/>
      <c r="AC20" s="568"/>
      <c r="AD20" s="569"/>
      <c r="AE20" s="12"/>
      <c r="AG20" s="52"/>
      <c r="AH20" s="52"/>
      <c r="AI20" s="52"/>
      <c r="AJ20" s="52"/>
      <c r="AK20" s="52"/>
      <c r="AL20" s="52"/>
    </row>
    <row r="21" spans="1:38" s="52" customFormat="1" ht="23.25" customHeight="1" x14ac:dyDescent="0.35">
      <c r="A21" s="75"/>
      <c r="B21" s="193" t="s">
        <v>377</v>
      </c>
      <c r="C21" s="570" t="s">
        <v>67</v>
      </c>
      <c r="D21" s="571"/>
      <c r="E21" s="571"/>
      <c r="F21" s="571"/>
      <c r="G21" s="571"/>
      <c r="H21" s="571"/>
      <c r="I21" s="570" t="s">
        <v>4</v>
      </c>
      <c r="J21" s="571"/>
      <c r="K21" s="572"/>
      <c r="L21" s="164" t="s">
        <v>520</v>
      </c>
      <c r="M21" s="194" t="s">
        <v>376</v>
      </c>
      <c r="N21" s="570" t="s">
        <v>366</v>
      </c>
      <c r="O21" s="571"/>
      <c r="P21" s="571"/>
      <c r="Q21" s="571"/>
      <c r="R21" s="571"/>
      <c r="S21" s="571"/>
      <c r="T21" s="571"/>
      <c r="U21" s="571"/>
      <c r="V21" s="572"/>
      <c r="W21" s="570" t="s">
        <v>367</v>
      </c>
      <c r="X21" s="571"/>
      <c r="Y21" s="571"/>
      <c r="Z21" s="571"/>
      <c r="AA21" s="571"/>
      <c r="AB21" s="571"/>
      <c r="AC21" s="572"/>
      <c r="AD21" s="164" t="s">
        <v>440</v>
      </c>
      <c r="AE21" s="78"/>
    </row>
    <row r="22" spans="1:38" ht="42" customHeight="1" x14ac:dyDescent="0.35">
      <c r="A22" s="7"/>
      <c r="B22" s="558" t="s">
        <v>457</v>
      </c>
      <c r="C22" s="617" t="str">
        <f>IF(B22="","",VLOOKUP(B22,Estrategias_[],2,FALSE))</f>
        <v>Innovación en las dinámicas de gobernanza, participación, gobierno abierto, gestión territorial y comunicación pública en la cultura, recreación y el deporte</v>
      </c>
      <c r="D22" s="618"/>
      <c r="E22" s="618"/>
      <c r="F22" s="618"/>
      <c r="G22" s="618"/>
      <c r="H22" s="619"/>
      <c r="I22" s="645" t="s">
        <v>30</v>
      </c>
      <c r="J22" s="646"/>
      <c r="K22" s="647"/>
      <c r="L22" s="629">
        <v>0.53500000000000003</v>
      </c>
      <c r="M22" s="309" t="s">
        <v>489</v>
      </c>
      <c r="N22" s="564" t="str">
        <f>IF(M22="","",VLOOKUP(M22,Indicadores_[],2,FALSE))</f>
        <v>Número de estrategias para el fortalecimiento y cualificación del Sistema Distrital de Arte, Cultura y Patrimonio, los procesos de participación y la gestión territorial.</v>
      </c>
      <c r="O22" s="565"/>
      <c r="P22" s="565"/>
      <c r="Q22" s="565"/>
      <c r="R22" s="565"/>
      <c r="S22" s="565"/>
      <c r="T22" s="565"/>
      <c r="U22" s="565"/>
      <c r="V22" s="566"/>
      <c r="W22" s="582" t="s">
        <v>661</v>
      </c>
      <c r="X22" s="583"/>
      <c r="Y22" s="583"/>
      <c r="Z22" s="583"/>
      <c r="AA22" s="583"/>
      <c r="AB22" s="583"/>
      <c r="AC22" s="584"/>
      <c r="AD22" s="300">
        <v>0.5</v>
      </c>
      <c r="AE22" s="12"/>
    </row>
    <row r="23" spans="1:38" ht="42" customHeight="1" x14ac:dyDescent="0.35">
      <c r="A23" s="7"/>
      <c r="B23" s="560"/>
      <c r="C23" s="620"/>
      <c r="D23" s="621"/>
      <c r="E23" s="621"/>
      <c r="F23" s="621"/>
      <c r="G23" s="621"/>
      <c r="H23" s="622"/>
      <c r="I23" s="656"/>
      <c r="J23" s="657"/>
      <c r="K23" s="658"/>
      <c r="L23" s="630"/>
      <c r="M23" s="309" t="s">
        <v>490</v>
      </c>
      <c r="N23" s="564" t="str">
        <f>IF(M23="","",VLOOKUP(M23,Indicadores_[],2,FALSE))</f>
        <v>Porcentaje de acciones para el fortalecimiento de la comunicación pública realizadas</v>
      </c>
      <c r="O23" s="565"/>
      <c r="P23" s="565"/>
      <c r="Q23" s="565"/>
      <c r="R23" s="565"/>
      <c r="S23" s="565"/>
      <c r="T23" s="565"/>
      <c r="U23" s="565"/>
      <c r="V23" s="566"/>
      <c r="W23" s="582" t="s">
        <v>662</v>
      </c>
      <c r="X23" s="583"/>
      <c r="Y23" s="583"/>
      <c r="Z23" s="583"/>
      <c r="AA23" s="583"/>
      <c r="AB23" s="583"/>
      <c r="AC23" s="584"/>
      <c r="AD23" s="300">
        <v>0.5</v>
      </c>
      <c r="AE23" s="12"/>
    </row>
    <row r="24" spans="1:38" ht="42" customHeight="1" x14ac:dyDescent="0.35">
      <c r="A24" s="7"/>
      <c r="B24" s="558" t="s">
        <v>458</v>
      </c>
      <c r="C24" s="617" t="str">
        <f>IF(B24="","",VLOOKUP(B24,Estrategias_[],2,FALSE))</f>
        <v>Consolidación de los procesos de planeación, innovación, y gestión del conocimiento en articulación con los sistemas de gestión y tecnologías de la información.</v>
      </c>
      <c r="D24" s="618"/>
      <c r="E24" s="618"/>
      <c r="F24" s="618"/>
      <c r="G24" s="618"/>
      <c r="H24" s="619"/>
      <c r="I24" s="645" t="s">
        <v>30</v>
      </c>
      <c r="J24" s="646"/>
      <c r="K24" s="647"/>
      <c r="L24" s="629">
        <v>0.46500000000000002</v>
      </c>
      <c r="M24" s="309" t="s">
        <v>491</v>
      </c>
      <c r="N24" s="564" t="str">
        <f>IF(M24="","",VLOOKUP(M24,Indicadores_[],2,FALSE))</f>
        <v>Porcentaje de avance de la estrategia institucional y sectorial que articule arte ciencia y tecnología permitiendo el desarrollo de la gestión administrativa y misional mediante la apropiación de las TI.</v>
      </c>
      <c r="O24" s="565"/>
      <c r="P24" s="565"/>
      <c r="Q24" s="565"/>
      <c r="R24" s="565"/>
      <c r="S24" s="565"/>
      <c r="T24" s="565"/>
      <c r="U24" s="565"/>
      <c r="V24" s="566"/>
      <c r="W24" s="582" t="s">
        <v>663</v>
      </c>
      <c r="X24" s="583"/>
      <c r="Y24" s="583"/>
      <c r="Z24" s="583"/>
      <c r="AA24" s="583"/>
      <c r="AB24" s="583"/>
      <c r="AC24" s="584"/>
      <c r="AD24" s="300">
        <v>0.65</v>
      </c>
      <c r="AE24" s="12"/>
    </row>
    <row r="25" spans="1:38" ht="42" customHeight="1" x14ac:dyDescent="0.35">
      <c r="A25" s="7"/>
      <c r="B25" s="559"/>
      <c r="C25" s="650"/>
      <c r="D25" s="651"/>
      <c r="E25" s="651"/>
      <c r="F25" s="651"/>
      <c r="G25" s="651"/>
      <c r="H25" s="652"/>
      <c r="I25" s="653"/>
      <c r="J25" s="654"/>
      <c r="K25" s="655"/>
      <c r="L25" s="649"/>
      <c r="M25" s="309" t="s">
        <v>492</v>
      </c>
      <c r="N25" s="564" t="str">
        <f>IF(M25="","",VLOOKUP(M25,Indicadores_[],2,FALSE))</f>
        <v>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v>
      </c>
      <c r="O25" s="565"/>
      <c r="P25" s="565"/>
      <c r="Q25" s="565"/>
      <c r="R25" s="565"/>
      <c r="S25" s="565"/>
      <c r="T25" s="565"/>
      <c r="U25" s="565"/>
      <c r="V25" s="566"/>
      <c r="W25" s="582" t="s">
        <v>762</v>
      </c>
      <c r="X25" s="583"/>
      <c r="Y25" s="583"/>
      <c r="Z25" s="583"/>
      <c r="AA25" s="583"/>
      <c r="AB25" s="583"/>
      <c r="AC25" s="584"/>
      <c r="AD25" s="301">
        <v>0.35</v>
      </c>
      <c r="AE25" s="12"/>
    </row>
    <row r="26" spans="1:38" ht="57" customHeight="1" x14ac:dyDescent="0.35">
      <c r="A26" s="7"/>
      <c r="B26" s="560"/>
      <c r="C26" s="620"/>
      <c r="D26" s="621"/>
      <c r="E26" s="621"/>
      <c r="F26" s="621"/>
      <c r="G26" s="621"/>
      <c r="H26" s="622"/>
      <c r="I26" s="656"/>
      <c r="J26" s="657"/>
      <c r="K26" s="658"/>
      <c r="L26" s="630"/>
      <c r="M26" s="309" t="s">
        <v>493</v>
      </c>
      <c r="N26" s="564" t="str">
        <f>IF(M26="","",VLOOKUP(M26,Indicadores_[],2,FALSE))</f>
        <v>Porcentaje de avance del proceso de implementación de la estrategia de internacionalización que promueva el posicionamiento de Bogotá como referente en temas culturales y deportivos y que permita la movilización dinámica de recursos técnicos, humanos y financieros.</v>
      </c>
      <c r="O26" s="565"/>
      <c r="P26" s="565"/>
      <c r="Q26" s="565"/>
      <c r="R26" s="565"/>
      <c r="S26" s="565"/>
      <c r="T26" s="565"/>
      <c r="U26" s="565"/>
      <c r="V26" s="566"/>
      <c r="W26" s="582" t="s">
        <v>586</v>
      </c>
      <c r="X26" s="583"/>
      <c r="Y26" s="583"/>
      <c r="Z26" s="583"/>
      <c r="AA26" s="583"/>
      <c r="AB26" s="583"/>
      <c r="AC26" s="584"/>
      <c r="AD26" s="301">
        <v>0</v>
      </c>
      <c r="AE26" s="12"/>
    </row>
    <row r="27" spans="1:38" ht="23.25" customHeight="1" x14ac:dyDescent="0.35">
      <c r="A27" s="7"/>
      <c r="B27" s="552" t="s">
        <v>9</v>
      </c>
      <c r="C27" s="554"/>
      <c r="D27" s="161" t="s">
        <v>489</v>
      </c>
      <c r="E27" s="161" t="s">
        <v>490</v>
      </c>
      <c r="F27" s="161" t="s">
        <v>491</v>
      </c>
      <c r="G27" s="161" t="s">
        <v>492</v>
      </c>
      <c r="H27" s="161" t="s">
        <v>493</v>
      </c>
      <c r="I27" s="161" t="s">
        <v>457</v>
      </c>
      <c r="J27" s="161" t="s">
        <v>458</v>
      </c>
      <c r="K27" s="64" t="s">
        <v>10</v>
      </c>
      <c r="L27" s="64" t="s">
        <v>287</v>
      </c>
      <c r="M27" s="552" t="s">
        <v>375</v>
      </c>
      <c r="N27" s="553"/>
      <c r="O27" s="553"/>
      <c r="P27" s="553"/>
      <c r="Q27" s="553"/>
      <c r="R27" s="553"/>
      <c r="S27" s="554"/>
      <c r="T27" s="552" t="s">
        <v>49</v>
      </c>
      <c r="U27" s="553"/>
      <c r="V27" s="553"/>
      <c r="W27" s="553"/>
      <c r="X27" s="553"/>
      <c r="Y27" s="553"/>
      <c r="Z27" s="553"/>
      <c r="AA27" s="553"/>
      <c r="AB27" s="553"/>
      <c r="AC27" s="553"/>
      <c r="AD27" s="553"/>
      <c r="AE27" s="12"/>
    </row>
    <row r="28" spans="1:38" s="409" customFormat="1" ht="23.25" customHeight="1" x14ac:dyDescent="0.35">
      <c r="A28" s="7"/>
      <c r="B28" s="585" t="s">
        <v>772</v>
      </c>
      <c r="C28" s="586"/>
      <c r="D28" s="195">
        <f>'Matriz de Indicadores'!$AJ$41</f>
        <v>1</v>
      </c>
      <c r="E28" s="195">
        <f>'Matriz de Indicadores'!$AJ$42</f>
        <v>1</v>
      </c>
      <c r="F28" s="195">
        <f>'Matriz de Indicadores'!$AJ$43</f>
        <v>1</v>
      </c>
      <c r="G28" s="195">
        <f>'Matriz de Indicadores'!$AJ$44</f>
        <v>1</v>
      </c>
      <c r="H28" s="195">
        <f>'Matriz de Indicadores'!$AJ$45</f>
        <v>1</v>
      </c>
      <c r="I28" s="195">
        <f t="shared" ref="I28:I29" si="0">IF(OR(D28="",E28="",$AD$22="",$AD$23=""),"",(D28*$AD$22)+(E28*$AD$23))</f>
        <v>1</v>
      </c>
      <c r="J28" s="195">
        <f t="shared" ref="J28:J29" si="1">IF(OR(F28="",G28="",H28="",$AD$24="",$AD$25="",$AD$26=""),"",(F28*$AD$24)+(G28*$AD$25)+(H28*$AD$26))</f>
        <v>1</v>
      </c>
      <c r="K28" s="410">
        <f t="shared" ref="K28:K45" si="2">IF($AC$16="","",$AC$16)</f>
        <v>0.95</v>
      </c>
      <c r="L28" s="410">
        <f t="shared" ref="L28:L29" si="3">IFERROR((I28*$L$22)+(J28*$L$24),"")</f>
        <v>1</v>
      </c>
      <c r="M28" s="413"/>
      <c r="N28" s="413"/>
      <c r="O28" s="413"/>
      <c r="P28" s="413"/>
      <c r="Q28" s="413"/>
      <c r="R28" s="413"/>
      <c r="S28" s="412"/>
      <c r="T28" s="411"/>
      <c r="U28" s="413"/>
      <c r="V28" s="413"/>
      <c r="W28" s="413"/>
      <c r="X28" s="413"/>
      <c r="Y28" s="413"/>
      <c r="Z28" s="413"/>
      <c r="AA28" s="413"/>
      <c r="AB28" s="413"/>
      <c r="AC28" s="413"/>
      <c r="AD28" s="413"/>
      <c r="AE28" s="12"/>
    </row>
    <row r="29" spans="1:38" s="409" customFormat="1" ht="23.25" customHeight="1" x14ac:dyDescent="0.35">
      <c r="A29" s="7"/>
      <c r="B29" s="585" t="s">
        <v>773</v>
      </c>
      <c r="C29" s="586"/>
      <c r="D29" s="195">
        <f>'Matriz de Indicadores'!$AN$41</f>
        <v>0.94000000000000006</v>
      </c>
      <c r="E29" s="195">
        <f>'Matriz de Indicadores'!$AN$42</f>
        <v>1</v>
      </c>
      <c r="F29" s="195">
        <f>'Matriz de Indicadores'!$AN$43</f>
        <v>1</v>
      </c>
      <c r="G29" s="195">
        <f>'Matriz de Indicadores'!$AN$44</f>
        <v>0.95</v>
      </c>
      <c r="H29" s="195">
        <f>'Matriz de Indicadores'!$AN$45</f>
        <v>1</v>
      </c>
      <c r="I29" s="195">
        <f t="shared" si="0"/>
        <v>0.97</v>
      </c>
      <c r="J29" s="195">
        <f t="shared" si="1"/>
        <v>0.98249999999999993</v>
      </c>
      <c r="K29" s="410">
        <f t="shared" si="2"/>
        <v>0.95</v>
      </c>
      <c r="L29" s="410">
        <f t="shared" si="3"/>
        <v>0.97581249999999997</v>
      </c>
      <c r="M29" s="413"/>
      <c r="N29" s="413"/>
      <c r="O29" s="413"/>
      <c r="P29" s="413"/>
      <c r="Q29" s="413"/>
      <c r="R29" s="413"/>
      <c r="S29" s="412"/>
      <c r="T29" s="411"/>
      <c r="U29" s="413"/>
      <c r="V29" s="413"/>
      <c r="W29" s="413"/>
      <c r="X29" s="413"/>
      <c r="Y29" s="413"/>
      <c r="Z29" s="413"/>
      <c r="AA29" s="413"/>
      <c r="AB29" s="413"/>
      <c r="AC29" s="413"/>
      <c r="AD29" s="413"/>
      <c r="AE29" s="12"/>
    </row>
    <row r="30" spans="1:38" ht="23.25" customHeight="1" x14ac:dyDescent="0.35">
      <c r="A30" s="7"/>
      <c r="B30" s="585" t="s">
        <v>369</v>
      </c>
      <c r="C30" s="586"/>
      <c r="D30" s="131">
        <f>'Matriz de Indicadores'!$AR$41</f>
        <v>1</v>
      </c>
      <c r="E30" s="131">
        <f>'Matriz de Indicadores'!$AR$42</f>
        <v>1</v>
      </c>
      <c r="F30" s="131">
        <f>'Matriz de Indicadores'!$AR$43</f>
        <v>1</v>
      </c>
      <c r="G30" s="131">
        <f>'Matriz de Indicadores'!$AR$44</f>
        <v>1</v>
      </c>
      <c r="H30" s="131">
        <f>'Matriz de Indicadores'!$AR$45</f>
        <v>1</v>
      </c>
      <c r="I30" s="195">
        <f>IF(OR(D30="",E30="",$AD$22="",$AD$23=""),"",(D30*$AD$22)+(E30*$AD$23))</f>
        <v>1</v>
      </c>
      <c r="J30" s="195">
        <f>IF(OR(F30="",G30="",H30="",$AD$24="",$AD$25="",$AD$26=""),"",(F30*$AD$24)+(G30*$AD$25)+(H30*$AD$26))</f>
        <v>1</v>
      </c>
      <c r="K30" s="197">
        <f t="shared" si="2"/>
        <v>0.95</v>
      </c>
      <c r="L30" s="197">
        <f>IFERROR((I30*$L$22)+(J30*$L$24),"")</f>
        <v>1</v>
      </c>
      <c r="M30" s="672"/>
      <c r="N30" s="672"/>
      <c r="O30" s="672"/>
      <c r="P30" s="672"/>
      <c r="Q30" s="672"/>
      <c r="R30" s="672"/>
      <c r="S30" s="673"/>
      <c r="T30" s="641"/>
      <c r="U30" s="641"/>
      <c r="V30" s="641"/>
      <c r="W30" s="641"/>
      <c r="X30" s="641"/>
      <c r="Y30" s="641"/>
      <c r="Z30" s="641"/>
      <c r="AA30" s="641"/>
      <c r="AB30" s="641"/>
      <c r="AC30" s="641"/>
      <c r="AD30" s="641"/>
      <c r="AE30" s="12"/>
    </row>
    <row r="31" spans="1:38" ht="23.25" customHeight="1" x14ac:dyDescent="0.35">
      <c r="A31" s="7"/>
      <c r="B31" s="585" t="s">
        <v>370</v>
      </c>
      <c r="C31" s="586"/>
      <c r="D31" s="131">
        <f>'Matriz de Indicadores'!$AV$41</f>
        <v>1</v>
      </c>
      <c r="E31" s="131">
        <f>'Matriz de Indicadores'!$AV$42</f>
        <v>1</v>
      </c>
      <c r="F31" s="131">
        <f>'Matriz de Indicadores'!$AV$43</f>
        <v>1</v>
      </c>
      <c r="G31" s="131">
        <f>'Matriz de Indicadores'!$AV$44</f>
        <v>1</v>
      </c>
      <c r="H31" s="131">
        <f>'Matriz de Indicadores'!$AV$45</f>
        <v>1</v>
      </c>
      <c r="I31" s="195">
        <f>IF(OR(D31="",E31="",$AD$22="",$AD$23=""),"",(D31*$AD$22)+(E31*$AD$23))</f>
        <v>1</v>
      </c>
      <c r="J31" s="195">
        <f t="shared" ref="J31:J33" si="4">IF(OR(F31="",G31="",H31="",$AD$24="",$AD$25="",$AD$26=""),"",(F31*$AD$24)+(G31*$AD$25)+(H31*$AD$26))</f>
        <v>1</v>
      </c>
      <c r="K31" s="197">
        <f t="shared" si="2"/>
        <v>0.95</v>
      </c>
      <c r="L31" s="197">
        <f>IFERROR((I31*$L$22)+(J31*$L$24),"")</f>
        <v>1</v>
      </c>
      <c r="M31" s="672"/>
      <c r="N31" s="672"/>
      <c r="O31" s="672"/>
      <c r="P31" s="672"/>
      <c r="Q31" s="672"/>
      <c r="R31" s="672"/>
      <c r="S31" s="673"/>
      <c r="T31" s="641"/>
      <c r="U31" s="641"/>
      <c r="V31" s="641"/>
      <c r="W31" s="641"/>
      <c r="X31" s="641"/>
      <c r="Y31" s="641"/>
      <c r="Z31" s="641"/>
      <c r="AA31" s="641"/>
      <c r="AB31" s="641"/>
      <c r="AC31" s="641"/>
      <c r="AD31" s="641"/>
      <c r="AE31" s="12"/>
    </row>
    <row r="32" spans="1:38" ht="23.25" customHeight="1" x14ac:dyDescent="0.35">
      <c r="A32" s="7"/>
      <c r="B32" s="585" t="s">
        <v>371</v>
      </c>
      <c r="C32" s="586"/>
      <c r="D32" s="131">
        <f>'Matriz de Indicadores'!$AZ$41</f>
        <v>1</v>
      </c>
      <c r="E32" s="131">
        <f>'Matriz de Indicadores'!$AZ$42</f>
        <v>1</v>
      </c>
      <c r="F32" s="131">
        <f>'Matriz de Indicadores'!$AZ$43</f>
        <v>1</v>
      </c>
      <c r="G32" s="131">
        <f>'Matriz de Indicadores'!$AZ$44</f>
        <v>1</v>
      </c>
      <c r="H32" s="131">
        <f>'Matriz de Indicadores'!$AZ$45</f>
        <v>1</v>
      </c>
      <c r="I32" s="195">
        <f t="shared" ref="I32:I33" si="5">IF(OR(D32="",E32="",$AD$22="",$AD$23=""),"",(D32*$AD$22)+(E32*$AD$23))</f>
        <v>1</v>
      </c>
      <c r="J32" s="195">
        <f t="shared" si="4"/>
        <v>1</v>
      </c>
      <c r="K32" s="197">
        <f t="shared" si="2"/>
        <v>0.95</v>
      </c>
      <c r="L32" s="197">
        <f>IFERROR((I32*$L$22)+(J32*$L$24),"")</f>
        <v>1</v>
      </c>
      <c r="M32" s="672"/>
      <c r="N32" s="672"/>
      <c r="O32" s="672"/>
      <c r="P32" s="672"/>
      <c r="Q32" s="672"/>
      <c r="R32" s="672"/>
      <c r="S32" s="673"/>
      <c r="T32" s="641"/>
      <c r="U32" s="641"/>
      <c r="V32" s="641"/>
      <c r="W32" s="641"/>
      <c r="X32" s="641"/>
      <c r="Y32" s="641"/>
      <c r="Z32" s="641"/>
      <c r="AA32" s="641"/>
      <c r="AB32" s="641"/>
      <c r="AC32" s="641"/>
      <c r="AD32" s="641"/>
      <c r="AE32" s="12"/>
    </row>
    <row r="33" spans="1:31" ht="23.25" customHeight="1" x14ac:dyDescent="0.35">
      <c r="A33" s="7"/>
      <c r="B33" s="585" t="s">
        <v>372</v>
      </c>
      <c r="C33" s="586"/>
      <c r="D33" s="131">
        <f>'Matriz de Indicadores'!$BD$41</f>
        <v>1</v>
      </c>
      <c r="E33" s="131">
        <f>'Matriz de Indicadores'!$BD$42</f>
        <v>1</v>
      </c>
      <c r="F33" s="131">
        <f>'Matriz de Indicadores'!$BD$43</f>
        <v>1</v>
      </c>
      <c r="G33" s="131">
        <f>'Matriz de Indicadores'!$BD$44</f>
        <v>1</v>
      </c>
      <c r="H33" s="131">
        <f>'Matriz de Indicadores'!$BD$45</f>
        <v>1</v>
      </c>
      <c r="I33" s="195">
        <f t="shared" si="5"/>
        <v>1</v>
      </c>
      <c r="J33" s="195">
        <f t="shared" si="4"/>
        <v>1</v>
      </c>
      <c r="K33" s="197">
        <f t="shared" si="2"/>
        <v>0.95</v>
      </c>
      <c r="L33" s="197">
        <f>IFERROR((I33*$L$22)+(J33*$L$24),"")</f>
        <v>1</v>
      </c>
      <c r="M33" s="672"/>
      <c r="N33" s="672"/>
      <c r="O33" s="672"/>
      <c r="P33" s="672"/>
      <c r="Q33" s="672"/>
      <c r="R33" s="672"/>
      <c r="S33" s="673"/>
      <c r="T33" s="641"/>
      <c r="U33" s="641"/>
      <c r="V33" s="641"/>
      <c r="W33" s="641"/>
      <c r="X33" s="641"/>
      <c r="Y33" s="641"/>
      <c r="Z33" s="641"/>
      <c r="AA33" s="641"/>
      <c r="AB33" s="641"/>
      <c r="AC33" s="641"/>
      <c r="AD33" s="641"/>
      <c r="AE33" s="12"/>
    </row>
    <row r="34" spans="1:31" ht="23.25" customHeight="1" x14ac:dyDescent="0.35">
      <c r="A34" s="7"/>
      <c r="B34" s="585" t="s">
        <v>378</v>
      </c>
      <c r="C34" s="586"/>
      <c r="D34" s="131">
        <f>'Matriz de Indicadores'!$BH$41</f>
        <v>1</v>
      </c>
      <c r="E34" s="131">
        <f>'Matriz de Indicadores'!$BH$45</f>
        <v>1</v>
      </c>
      <c r="F34" s="131">
        <f>'Matriz de Indicadores'!$BH$45</f>
        <v>1</v>
      </c>
      <c r="G34" s="131">
        <f>'Matriz de Indicadores'!$BH$45</f>
        <v>1</v>
      </c>
      <c r="H34" s="131">
        <f>'Matriz de Indicadores'!$BH$45</f>
        <v>1</v>
      </c>
      <c r="I34" s="195">
        <f t="shared" ref="I34:I45" si="6">IF(OR(D34="",E34="",$AD$22="",$AD$23=""),"",(D34*$AD$22)+(E34*$AD$23))</f>
        <v>1</v>
      </c>
      <c r="J34" s="195">
        <f t="shared" ref="J34:J45" si="7">IF(OR(F34="",G34="",H34="",$AD$24="",$AD$25="",$AD$26=""),"",(F34*$AD$24)+(G34*$AD$25)+(H34*$AD$26))</f>
        <v>1</v>
      </c>
      <c r="K34" s="197">
        <f t="shared" si="2"/>
        <v>0.95</v>
      </c>
      <c r="L34" s="410">
        <f t="shared" ref="L34:L37" si="8">IFERROR((I34*$L$22)+(J34*$L$24),"")</f>
        <v>1</v>
      </c>
      <c r="M34" s="672"/>
      <c r="N34" s="672"/>
      <c r="O34" s="672"/>
      <c r="P34" s="672"/>
      <c r="Q34" s="672"/>
      <c r="R34" s="672"/>
      <c r="S34" s="673"/>
      <c r="T34" s="641"/>
      <c r="U34" s="641"/>
      <c r="V34" s="641"/>
      <c r="W34" s="641"/>
      <c r="X34" s="641"/>
      <c r="Y34" s="641"/>
      <c r="Z34" s="641"/>
      <c r="AA34" s="641"/>
      <c r="AB34" s="641"/>
      <c r="AC34" s="641"/>
      <c r="AD34" s="641"/>
      <c r="AE34" s="12"/>
    </row>
    <row r="35" spans="1:31" ht="23.25" customHeight="1" x14ac:dyDescent="0.35">
      <c r="A35" s="7"/>
      <c r="B35" s="585" t="s">
        <v>379</v>
      </c>
      <c r="C35" s="586"/>
      <c r="D35" s="131">
        <f>'Matriz de Indicadores'!$BL$41</f>
        <v>1</v>
      </c>
      <c r="E35" s="131">
        <f>'Matriz de Indicadores'!$BL$45</f>
        <v>1</v>
      </c>
      <c r="F35" s="131">
        <f>'Matriz de Indicadores'!$BL$45</f>
        <v>1</v>
      </c>
      <c r="G35" s="131">
        <f>'Matriz de Indicadores'!$BL$45</f>
        <v>1</v>
      </c>
      <c r="H35" s="131">
        <f>'Matriz de Indicadores'!$BL$45</f>
        <v>1</v>
      </c>
      <c r="I35" s="195">
        <f t="shared" si="6"/>
        <v>1</v>
      </c>
      <c r="J35" s="195">
        <f t="shared" si="7"/>
        <v>1</v>
      </c>
      <c r="K35" s="197">
        <f t="shared" si="2"/>
        <v>0.95</v>
      </c>
      <c r="L35" s="410">
        <f t="shared" si="8"/>
        <v>1</v>
      </c>
      <c r="M35" s="672"/>
      <c r="N35" s="672"/>
      <c r="O35" s="672"/>
      <c r="P35" s="672"/>
      <c r="Q35" s="672"/>
      <c r="R35" s="672"/>
      <c r="S35" s="673"/>
      <c r="T35" s="641"/>
      <c r="U35" s="641"/>
      <c r="V35" s="641"/>
      <c r="W35" s="641"/>
      <c r="X35" s="641"/>
      <c r="Y35" s="641"/>
      <c r="Z35" s="641"/>
      <c r="AA35" s="641"/>
      <c r="AB35" s="641"/>
      <c r="AC35" s="641"/>
      <c r="AD35" s="641"/>
      <c r="AE35" s="12"/>
    </row>
    <row r="36" spans="1:31" ht="23.25" customHeight="1" x14ac:dyDescent="0.35">
      <c r="A36" s="7"/>
      <c r="B36" s="585" t="s">
        <v>380</v>
      </c>
      <c r="C36" s="586"/>
      <c r="D36" s="131">
        <f>'Matriz de Indicadores'!$BP$41</f>
        <v>1</v>
      </c>
      <c r="E36" s="131">
        <f>'Matriz de Indicadores'!$BP$45</f>
        <v>1</v>
      </c>
      <c r="F36" s="131">
        <f>'Matriz de Indicadores'!$BP$45</f>
        <v>1</v>
      </c>
      <c r="G36" s="131">
        <f>'Matriz de Indicadores'!$BP$45</f>
        <v>1</v>
      </c>
      <c r="H36" s="131">
        <f>'Matriz de Indicadores'!$BP$45</f>
        <v>1</v>
      </c>
      <c r="I36" s="195">
        <f t="shared" si="6"/>
        <v>1</v>
      </c>
      <c r="J36" s="195">
        <f t="shared" si="7"/>
        <v>1</v>
      </c>
      <c r="K36" s="197">
        <f t="shared" si="2"/>
        <v>0.95</v>
      </c>
      <c r="L36" s="410">
        <f t="shared" si="8"/>
        <v>1</v>
      </c>
      <c r="M36" s="672"/>
      <c r="N36" s="672"/>
      <c r="O36" s="672"/>
      <c r="P36" s="672"/>
      <c r="Q36" s="672"/>
      <c r="R36" s="672"/>
      <c r="S36" s="673"/>
      <c r="T36" s="641"/>
      <c r="U36" s="641"/>
      <c r="V36" s="641"/>
      <c r="W36" s="641"/>
      <c r="X36" s="641"/>
      <c r="Y36" s="641"/>
      <c r="Z36" s="641"/>
      <c r="AA36" s="641"/>
      <c r="AB36" s="641"/>
      <c r="AC36" s="641"/>
      <c r="AD36" s="641"/>
      <c r="AE36" s="12"/>
    </row>
    <row r="37" spans="1:31" ht="23.25" customHeight="1" x14ac:dyDescent="0.35">
      <c r="A37" s="7"/>
      <c r="B37" s="585" t="s">
        <v>381</v>
      </c>
      <c r="C37" s="586"/>
      <c r="D37" s="131">
        <f>'Matriz de Indicadores'!$BT$41</f>
        <v>1</v>
      </c>
      <c r="E37" s="131">
        <f>'Matriz de Indicadores'!$BT$45</f>
        <v>1</v>
      </c>
      <c r="F37" s="131">
        <f>'Matriz de Indicadores'!$BT$45</f>
        <v>1</v>
      </c>
      <c r="G37" s="131">
        <f>'Matriz de Indicadores'!$BT$45</f>
        <v>1</v>
      </c>
      <c r="H37" s="131">
        <f>'Matriz de Indicadores'!$BT$45</f>
        <v>1</v>
      </c>
      <c r="I37" s="195">
        <f t="shared" si="6"/>
        <v>1</v>
      </c>
      <c r="J37" s="195">
        <f t="shared" si="7"/>
        <v>1</v>
      </c>
      <c r="K37" s="197">
        <f t="shared" si="2"/>
        <v>0.95</v>
      </c>
      <c r="L37" s="410">
        <f t="shared" si="8"/>
        <v>1</v>
      </c>
      <c r="M37" s="672"/>
      <c r="N37" s="672"/>
      <c r="O37" s="672"/>
      <c r="P37" s="672"/>
      <c r="Q37" s="672"/>
      <c r="R37" s="672"/>
      <c r="S37" s="673"/>
      <c r="T37" s="641"/>
      <c r="U37" s="641"/>
      <c r="V37" s="641"/>
      <c r="W37" s="641"/>
      <c r="X37" s="641"/>
      <c r="Y37" s="641"/>
      <c r="Z37" s="641"/>
      <c r="AA37" s="641"/>
      <c r="AB37" s="641"/>
      <c r="AC37" s="641"/>
      <c r="AD37" s="641"/>
      <c r="AE37" s="12"/>
    </row>
    <row r="38" spans="1:31" ht="23.25" customHeight="1" x14ac:dyDescent="0.35">
      <c r="A38" s="7"/>
      <c r="B38" s="585" t="s">
        <v>382</v>
      </c>
      <c r="C38" s="586"/>
      <c r="D38" s="131">
        <f>'Matriz de Indicadores'!$BX$41</f>
        <v>0</v>
      </c>
      <c r="E38" s="131">
        <f>'Matriz de Indicadores'!$BX$45</f>
        <v>0</v>
      </c>
      <c r="F38" s="131">
        <f>'Matriz de Indicadores'!$BX$45</f>
        <v>0</v>
      </c>
      <c r="G38" s="131">
        <f>'Matriz de Indicadores'!$BX$45</f>
        <v>0</v>
      </c>
      <c r="H38" s="131">
        <f>'Matriz de Indicadores'!$BX$45</f>
        <v>0</v>
      </c>
      <c r="I38" s="195">
        <f t="shared" si="6"/>
        <v>0</v>
      </c>
      <c r="J38" s="195">
        <f t="shared" si="7"/>
        <v>0</v>
      </c>
      <c r="K38" s="197">
        <f t="shared" si="2"/>
        <v>0.95</v>
      </c>
      <c r="L38" s="197">
        <f t="shared" ref="L38:L45" si="9">IFERROR((I38*$L$22)+(J38*$L$26),"")</f>
        <v>0</v>
      </c>
      <c r="M38" s="672"/>
      <c r="N38" s="672"/>
      <c r="O38" s="672"/>
      <c r="P38" s="672"/>
      <c r="Q38" s="672"/>
      <c r="R38" s="672"/>
      <c r="S38" s="673"/>
      <c r="T38" s="641"/>
      <c r="U38" s="641"/>
      <c r="V38" s="641"/>
      <c r="W38" s="641"/>
      <c r="X38" s="641"/>
      <c r="Y38" s="641"/>
      <c r="Z38" s="641"/>
      <c r="AA38" s="641"/>
      <c r="AB38" s="641"/>
      <c r="AC38" s="641"/>
      <c r="AD38" s="641"/>
      <c r="AE38" s="12"/>
    </row>
    <row r="39" spans="1:31" ht="23.25" customHeight="1" x14ac:dyDescent="0.35">
      <c r="A39" s="7"/>
      <c r="B39" s="585" t="s">
        <v>383</v>
      </c>
      <c r="C39" s="586"/>
      <c r="D39" s="131" t="str">
        <f>'Matriz de Indicadores'!$CB$41</f>
        <v/>
      </c>
      <c r="E39" s="131" t="str">
        <f>'Matriz de Indicadores'!$CB$45</f>
        <v/>
      </c>
      <c r="F39" s="131" t="str">
        <f>'Matriz de Indicadores'!$CB$45</f>
        <v/>
      </c>
      <c r="G39" s="131" t="str">
        <f>'Matriz de Indicadores'!$CB$45</f>
        <v/>
      </c>
      <c r="H39" s="131" t="str">
        <f>'Matriz de Indicadores'!$CB$45</f>
        <v/>
      </c>
      <c r="I39" s="195" t="str">
        <f t="shared" si="6"/>
        <v/>
      </c>
      <c r="J39" s="195" t="str">
        <f t="shared" si="7"/>
        <v/>
      </c>
      <c r="K39" s="197">
        <f t="shared" si="2"/>
        <v>0.95</v>
      </c>
      <c r="L39" s="197" t="str">
        <f t="shared" si="9"/>
        <v/>
      </c>
      <c r="M39" s="672"/>
      <c r="N39" s="672"/>
      <c r="O39" s="672"/>
      <c r="P39" s="672"/>
      <c r="Q39" s="672"/>
      <c r="R39" s="672"/>
      <c r="S39" s="673"/>
      <c r="T39" s="641"/>
      <c r="U39" s="641"/>
      <c r="V39" s="641"/>
      <c r="W39" s="641"/>
      <c r="X39" s="641"/>
      <c r="Y39" s="641"/>
      <c r="Z39" s="641"/>
      <c r="AA39" s="641"/>
      <c r="AB39" s="641"/>
      <c r="AC39" s="641"/>
      <c r="AD39" s="641"/>
      <c r="AE39" s="12"/>
    </row>
    <row r="40" spans="1:31" ht="23.25" customHeight="1" x14ac:dyDescent="0.35">
      <c r="A40" s="7"/>
      <c r="B40" s="585" t="s">
        <v>384</v>
      </c>
      <c r="C40" s="586"/>
      <c r="D40" s="131" t="str">
        <f>'Matriz de Indicadores'!$CF$41</f>
        <v/>
      </c>
      <c r="E40" s="131" t="str">
        <f>'Matriz de Indicadores'!$CF$45</f>
        <v/>
      </c>
      <c r="F40" s="131" t="str">
        <f>'Matriz de Indicadores'!$CF$45</f>
        <v/>
      </c>
      <c r="G40" s="131" t="str">
        <f>'Matriz de Indicadores'!$CF$45</f>
        <v/>
      </c>
      <c r="H40" s="131" t="str">
        <f>'Matriz de Indicadores'!$CF$45</f>
        <v/>
      </c>
      <c r="I40" s="195" t="str">
        <f t="shared" si="6"/>
        <v/>
      </c>
      <c r="J40" s="195" t="str">
        <f t="shared" si="7"/>
        <v/>
      </c>
      <c r="K40" s="197">
        <f t="shared" si="2"/>
        <v>0.95</v>
      </c>
      <c r="L40" s="197" t="str">
        <f t="shared" si="9"/>
        <v/>
      </c>
      <c r="M40" s="672"/>
      <c r="N40" s="672"/>
      <c r="O40" s="672"/>
      <c r="P40" s="672"/>
      <c r="Q40" s="672"/>
      <c r="R40" s="672"/>
      <c r="S40" s="673"/>
      <c r="T40" s="641"/>
      <c r="U40" s="641"/>
      <c r="V40" s="641"/>
      <c r="W40" s="641"/>
      <c r="X40" s="641"/>
      <c r="Y40" s="641"/>
      <c r="Z40" s="641"/>
      <c r="AA40" s="641"/>
      <c r="AB40" s="641"/>
      <c r="AC40" s="641"/>
      <c r="AD40" s="641"/>
      <c r="AE40" s="12"/>
    </row>
    <row r="41" spans="1:31" ht="23.25" customHeight="1" x14ac:dyDescent="0.35">
      <c r="A41" s="7"/>
      <c r="B41" s="585" t="s">
        <v>385</v>
      </c>
      <c r="C41" s="586"/>
      <c r="D41" s="131" t="str">
        <f>'Matriz de Indicadores'!$CJ$41</f>
        <v/>
      </c>
      <c r="E41" s="131" t="str">
        <f>'Matriz de Indicadores'!$CJ$45</f>
        <v/>
      </c>
      <c r="F41" s="131" t="str">
        <f>'Matriz de Indicadores'!$CJ$45</f>
        <v/>
      </c>
      <c r="G41" s="131" t="str">
        <f>'Matriz de Indicadores'!$CJ$45</f>
        <v/>
      </c>
      <c r="H41" s="131" t="str">
        <f>'Matriz de Indicadores'!$CJ$45</f>
        <v/>
      </c>
      <c r="I41" s="195" t="str">
        <f t="shared" si="6"/>
        <v/>
      </c>
      <c r="J41" s="195" t="str">
        <f t="shared" si="7"/>
        <v/>
      </c>
      <c r="K41" s="197">
        <f t="shared" si="2"/>
        <v>0.95</v>
      </c>
      <c r="L41" s="197" t="str">
        <f t="shared" si="9"/>
        <v/>
      </c>
      <c r="M41" s="672"/>
      <c r="N41" s="672"/>
      <c r="O41" s="672"/>
      <c r="P41" s="672"/>
      <c r="Q41" s="672"/>
      <c r="R41" s="672"/>
      <c r="S41" s="673"/>
      <c r="T41" s="641"/>
      <c r="U41" s="641"/>
      <c r="V41" s="641"/>
      <c r="W41" s="641"/>
      <c r="X41" s="641"/>
      <c r="Y41" s="641"/>
      <c r="Z41" s="641"/>
      <c r="AA41" s="641"/>
      <c r="AB41" s="641"/>
      <c r="AC41" s="641"/>
      <c r="AD41" s="641"/>
      <c r="AE41" s="12"/>
    </row>
    <row r="42" spans="1:31" ht="23.25" customHeight="1" x14ac:dyDescent="0.35">
      <c r="A42" s="7"/>
      <c r="B42" s="585" t="s">
        <v>386</v>
      </c>
      <c r="C42" s="586"/>
      <c r="D42" s="131" t="str">
        <f>'Matriz de Indicadores'!$CN$41</f>
        <v/>
      </c>
      <c r="E42" s="131" t="str">
        <f>'Matriz de Indicadores'!$CN$45</f>
        <v/>
      </c>
      <c r="F42" s="131" t="str">
        <f>'Matriz de Indicadores'!$CN$45</f>
        <v/>
      </c>
      <c r="G42" s="131" t="str">
        <f>'Matriz de Indicadores'!$CN$45</f>
        <v/>
      </c>
      <c r="H42" s="131" t="str">
        <f>'Matriz de Indicadores'!$CN$45</f>
        <v/>
      </c>
      <c r="I42" s="195" t="str">
        <f t="shared" si="6"/>
        <v/>
      </c>
      <c r="J42" s="195" t="str">
        <f t="shared" si="7"/>
        <v/>
      </c>
      <c r="K42" s="197">
        <f t="shared" si="2"/>
        <v>0.95</v>
      </c>
      <c r="L42" s="197" t="str">
        <f t="shared" si="9"/>
        <v/>
      </c>
      <c r="M42" s="672"/>
      <c r="N42" s="672"/>
      <c r="O42" s="672"/>
      <c r="P42" s="672"/>
      <c r="Q42" s="672"/>
      <c r="R42" s="672"/>
      <c r="S42" s="673"/>
      <c r="T42" s="641"/>
      <c r="U42" s="641"/>
      <c r="V42" s="641"/>
      <c r="W42" s="641"/>
      <c r="X42" s="641"/>
      <c r="Y42" s="641"/>
      <c r="Z42" s="641"/>
      <c r="AA42" s="641"/>
      <c r="AB42" s="641"/>
      <c r="AC42" s="641"/>
      <c r="AD42" s="641"/>
      <c r="AE42" s="12"/>
    </row>
    <row r="43" spans="1:31" ht="23.25" customHeight="1" x14ac:dyDescent="0.35">
      <c r="A43" s="7"/>
      <c r="B43" s="585" t="s">
        <v>387</v>
      </c>
      <c r="C43" s="586"/>
      <c r="D43" s="131" t="str">
        <f>'Matriz de Indicadores'!$CR$41</f>
        <v/>
      </c>
      <c r="E43" s="131" t="str">
        <f>'Matriz de Indicadores'!$CR$45</f>
        <v/>
      </c>
      <c r="F43" s="131" t="str">
        <f>'Matriz de Indicadores'!$CR$45</f>
        <v/>
      </c>
      <c r="G43" s="131" t="str">
        <f>'Matriz de Indicadores'!$CR$45</f>
        <v/>
      </c>
      <c r="H43" s="131" t="str">
        <f>'Matriz de Indicadores'!$CR$45</f>
        <v/>
      </c>
      <c r="I43" s="195" t="str">
        <f t="shared" si="6"/>
        <v/>
      </c>
      <c r="J43" s="195" t="str">
        <f t="shared" si="7"/>
        <v/>
      </c>
      <c r="K43" s="197">
        <f t="shared" si="2"/>
        <v>0.95</v>
      </c>
      <c r="L43" s="197" t="str">
        <f t="shared" si="9"/>
        <v/>
      </c>
      <c r="M43" s="672"/>
      <c r="N43" s="672"/>
      <c r="O43" s="672"/>
      <c r="P43" s="672"/>
      <c r="Q43" s="672"/>
      <c r="R43" s="672"/>
      <c r="S43" s="673"/>
      <c r="T43" s="641"/>
      <c r="U43" s="641"/>
      <c r="V43" s="641"/>
      <c r="W43" s="641"/>
      <c r="X43" s="641"/>
      <c r="Y43" s="641"/>
      <c r="Z43" s="641"/>
      <c r="AA43" s="641"/>
      <c r="AB43" s="641"/>
      <c r="AC43" s="641"/>
      <c r="AD43" s="641"/>
      <c r="AE43" s="12"/>
    </row>
    <row r="44" spans="1:31" ht="23.25" customHeight="1" x14ac:dyDescent="0.35">
      <c r="A44" s="7"/>
      <c r="B44" s="585" t="s">
        <v>388</v>
      </c>
      <c r="C44" s="586"/>
      <c r="D44" s="131">
        <f>'Matriz de Indicadores'!$CV$41</f>
        <v>0</v>
      </c>
      <c r="E44" s="131">
        <f>'Matriz de Indicadores'!$CV$45</f>
        <v>0</v>
      </c>
      <c r="F44" s="131">
        <f>'Matriz de Indicadores'!$CV$45</f>
        <v>0</v>
      </c>
      <c r="G44" s="131">
        <f>'Matriz de Indicadores'!$CV$45</f>
        <v>0</v>
      </c>
      <c r="H44" s="131">
        <f>'Matriz de Indicadores'!$CV$45</f>
        <v>0</v>
      </c>
      <c r="I44" s="195">
        <f t="shared" si="6"/>
        <v>0</v>
      </c>
      <c r="J44" s="195">
        <f t="shared" si="7"/>
        <v>0</v>
      </c>
      <c r="K44" s="197">
        <f t="shared" si="2"/>
        <v>0.95</v>
      </c>
      <c r="L44" s="197">
        <f t="shared" si="9"/>
        <v>0</v>
      </c>
      <c r="M44" s="672"/>
      <c r="N44" s="672"/>
      <c r="O44" s="672"/>
      <c r="P44" s="672"/>
      <c r="Q44" s="672"/>
      <c r="R44" s="672"/>
      <c r="S44" s="673"/>
      <c r="T44" s="641"/>
      <c r="U44" s="641"/>
      <c r="V44" s="641"/>
      <c r="W44" s="641"/>
      <c r="X44" s="641"/>
      <c r="Y44" s="641"/>
      <c r="Z44" s="641"/>
      <c r="AA44" s="641"/>
      <c r="AB44" s="641"/>
      <c r="AC44" s="641"/>
      <c r="AD44" s="641"/>
      <c r="AE44" s="12"/>
    </row>
    <row r="45" spans="1:31" ht="23.25" customHeight="1" x14ac:dyDescent="0.35">
      <c r="A45" s="7"/>
      <c r="B45" s="585" t="s">
        <v>389</v>
      </c>
      <c r="C45" s="586"/>
      <c r="D45" s="131">
        <f>'Matriz de Indicadores'!$CZ$41</f>
        <v>0</v>
      </c>
      <c r="E45" s="131">
        <f>'Matriz de Indicadores'!$CZ$45</f>
        <v>0</v>
      </c>
      <c r="F45" s="131">
        <f>'Matriz de Indicadores'!$CZ$45</f>
        <v>0</v>
      </c>
      <c r="G45" s="131">
        <f>'Matriz de Indicadores'!$CZ$45</f>
        <v>0</v>
      </c>
      <c r="H45" s="131">
        <f>'Matriz de Indicadores'!$CZ$45</f>
        <v>0</v>
      </c>
      <c r="I45" s="195">
        <f t="shared" si="6"/>
        <v>0</v>
      </c>
      <c r="J45" s="195">
        <f t="shared" si="7"/>
        <v>0</v>
      </c>
      <c r="K45" s="197">
        <f t="shared" si="2"/>
        <v>0.95</v>
      </c>
      <c r="L45" s="197">
        <f t="shared" si="9"/>
        <v>0</v>
      </c>
      <c r="M45" s="672"/>
      <c r="N45" s="672"/>
      <c r="O45" s="672"/>
      <c r="P45" s="672"/>
      <c r="Q45" s="672"/>
      <c r="R45" s="672"/>
      <c r="S45" s="673"/>
      <c r="T45" s="641"/>
      <c r="U45" s="641"/>
      <c r="V45" s="641"/>
      <c r="W45" s="641"/>
      <c r="X45" s="641"/>
      <c r="Y45" s="641"/>
      <c r="Z45" s="641"/>
      <c r="AA45" s="641"/>
      <c r="AB45" s="641"/>
      <c r="AC45" s="641"/>
      <c r="AD45" s="641"/>
      <c r="AE45" s="12"/>
    </row>
    <row r="46" spans="1:31" ht="23.25" customHeight="1" x14ac:dyDescent="0.35">
      <c r="A46" s="7"/>
      <c r="B46" s="514" t="s">
        <v>393</v>
      </c>
      <c r="C46" s="515"/>
      <c r="D46" s="515"/>
      <c r="E46" s="515"/>
      <c r="F46" s="515"/>
      <c r="G46" s="515"/>
      <c r="H46" s="515"/>
      <c r="I46" s="515"/>
      <c r="J46" s="515"/>
      <c r="K46" s="515"/>
      <c r="L46" s="515"/>
      <c r="M46" s="515"/>
      <c r="N46" s="515"/>
      <c r="O46" s="515"/>
      <c r="P46" s="515"/>
      <c r="Q46" s="515"/>
      <c r="R46" s="515"/>
      <c r="S46" s="515"/>
      <c r="T46" s="515"/>
      <c r="U46" s="515"/>
      <c r="V46" s="515"/>
      <c r="W46" s="515"/>
      <c r="X46" s="515"/>
      <c r="Y46" s="515"/>
      <c r="Z46" s="515"/>
      <c r="AA46" s="515"/>
      <c r="AB46" s="515"/>
      <c r="AC46" s="515"/>
      <c r="AD46" s="515"/>
      <c r="AE46" s="12"/>
    </row>
    <row r="47" spans="1:31" ht="23.25" customHeight="1" x14ac:dyDescent="0.35">
      <c r="A47" s="7"/>
      <c r="B47" s="601"/>
      <c r="C47" s="601"/>
      <c r="D47" s="601"/>
      <c r="E47" s="601"/>
      <c r="F47" s="601"/>
      <c r="G47" s="601"/>
      <c r="H47" s="601"/>
      <c r="I47" s="601"/>
      <c r="J47" s="601"/>
      <c r="K47" s="601"/>
      <c r="L47" s="601"/>
      <c r="M47" s="601"/>
      <c r="N47" s="601"/>
      <c r="O47" s="601"/>
      <c r="P47" s="601"/>
      <c r="Q47" s="601"/>
      <c r="R47" s="601"/>
      <c r="S47" s="601"/>
      <c r="T47" s="604"/>
      <c r="U47" s="600"/>
      <c r="V47" s="601"/>
      <c r="W47" s="601"/>
      <c r="X47" s="601"/>
      <c r="Y47" s="601"/>
      <c r="Z47" s="601"/>
      <c r="AA47" s="601"/>
      <c r="AB47" s="601"/>
      <c r="AC47" s="601"/>
      <c r="AD47" s="601"/>
      <c r="AE47" s="12"/>
    </row>
    <row r="48" spans="1:31" ht="23.25" customHeight="1" x14ac:dyDescent="0.35">
      <c r="A48" s="7"/>
      <c r="B48" s="603"/>
      <c r="C48" s="603"/>
      <c r="D48" s="603"/>
      <c r="E48" s="603"/>
      <c r="F48" s="603"/>
      <c r="G48" s="603"/>
      <c r="H48" s="603"/>
      <c r="I48" s="603"/>
      <c r="J48" s="603"/>
      <c r="K48" s="603"/>
      <c r="L48" s="603"/>
      <c r="M48" s="603"/>
      <c r="N48" s="603"/>
      <c r="O48" s="603"/>
      <c r="P48" s="603"/>
      <c r="Q48" s="603"/>
      <c r="R48" s="603"/>
      <c r="S48" s="603"/>
      <c r="T48" s="605"/>
      <c r="U48" s="602"/>
      <c r="V48" s="603"/>
      <c r="W48" s="603"/>
      <c r="X48" s="603"/>
      <c r="Y48" s="603"/>
      <c r="Z48" s="603"/>
      <c r="AA48" s="603"/>
      <c r="AB48" s="603"/>
      <c r="AC48" s="603"/>
      <c r="AD48" s="603"/>
      <c r="AE48" s="12"/>
    </row>
    <row r="49" spans="1:31" ht="23.25" customHeight="1" x14ac:dyDescent="0.35">
      <c r="A49" s="7"/>
      <c r="B49" s="603"/>
      <c r="C49" s="603"/>
      <c r="D49" s="603"/>
      <c r="E49" s="603"/>
      <c r="F49" s="603"/>
      <c r="G49" s="603"/>
      <c r="H49" s="603"/>
      <c r="I49" s="603"/>
      <c r="J49" s="603"/>
      <c r="K49" s="603"/>
      <c r="L49" s="603"/>
      <c r="M49" s="603"/>
      <c r="N49" s="603"/>
      <c r="O49" s="603"/>
      <c r="P49" s="603"/>
      <c r="Q49" s="603"/>
      <c r="R49" s="603"/>
      <c r="S49" s="603"/>
      <c r="T49" s="605"/>
      <c r="U49" s="602"/>
      <c r="V49" s="603"/>
      <c r="W49" s="603"/>
      <c r="X49" s="603"/>
      <c r="Y49" s="603"/>
      <c r="Z49" s="603"/>
      <c r="AA49" s="603"/>
      <c r="AB49" s="603"/>
      <c r="AC49" s="603"/>
      <c r="AD49" s="603"/>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5"/>
      <c r="U50" s="602"/>
      <c r="V50" s="603"/>
      <c r="W50" s="603"/>
      <c r="X50" s="603"/>
      <c r="Y50" s="603"/>
      <c r="Z50" s="603"/>
      <c r="AA50" s="603"/>
      <c r="AB50" s="603"/>
      <c r="AC50" s="603"/>
      <c r="AD50" s="603"/>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5"/>
      <c r="U51" s="602"/>
      <c r="V51" s="603"/>
      <c r="W51" s="603"/>
      <c r="X51" s="603"/>
      <c r="Y51" s="603"/>
      <c r="Z51" s="603"/>
      <c r="AA51" s="603"/>
      <c r="AB51" s="603"/>
      <c r="AC51" s="603"/>
      <c r="AD51" s="603"/>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5"/>
      <c r="U52" s="602"/>
      <c r="V52" s="603"/>
      <c r="W52" s="603"/>
      <c r="X52" s="603"/>
      <c r="Y52" s="603"/>
      <c r="Z52" s="603"/>
      <c r="AA52" s="603"/>
      <c r="AB52" s="603"/>
      <c r="AC52" s="603"/>
      <c r="AD52" s="603"/>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5"/>
      <c r="U53" s="606"/>
      <c r="V53" s="607"/>
      <c r="W53" s="607"/>
      <c r="X53" s="607"/>
      <c r="Y53" s="607"/>
      <c r="Z53" s="607"/>
      <c r="AA53" s="607"/>
      <c r="AB53" s="607"/>
      <c r="AC53" s="607"/>
      <c r="AD53" s="607"/>
      <c r="AE53" s="12"/>
    </row>
    <row r="54" spans="1:31" ht="23.25" customHeight="1" x14ac:dyDescent="0.35">
      <c r="A54" s="7"/>
      <c r="B54" s="603"/>
      <c r="C54" s="603"/>
      <c r="D54" s="603"/>
      <c r="E54" s="603"/>
      <c r="F54" s="603"/>
      <c r="G54" s="603"/>
      <c r="H54" s="603"/>
      <c r="I54" s="603"/>
      <c r="J54" s="603"/>
      <c r="K54" s="603"/>
      <c r="L54" s="603"/>
      <c r="M54" s="603"/>
      <c r="N54" s="603"/>
      <c r="O54" s="603"/>
      <c r="P54" s="603"/>
      <c r="Q54" s="603"/>
      <c r="R54" s="603"/>
      <c r="S54" s="603"/>
      <c r="T54" s="605"/>
      <c r="U54" s="600"/>
      <c r="V54" s="601"/>
      <c r="W54" s="601"/>
      <c r="X54" s="601"/>
      <c r="Y54" s="601"/>
      <c r="Z54" s="601"/>
      <c r="AA54" s="601"/>
      <c r="AB54" s="601"/>
      <c r="AC54" s="601"/>
      <c r="AD54" s="601"/>
      <c r="AE54" s="12"/>
    </row>
    <row r="55" spans="1:31" ht="23.25" customHeight="1" x14ac:dyDescent="0.35">
      <c r="A55" s="7"/>
      <c r="B55" s="603"/>
      <c r="C55" s="603"/>
      <c r="D55" s="603"/>
      <c r="E55" s="603"/>
      <c r="F55" s="603"/>
      <c r="G55" s="603"/>
      <c r="H55" s="603"/>
      <c r="I55" s="603"/>
      <c r="J55" s="603"/>
      <c r="K55" s="603"/>
      <c r="L55" s="603"/>
      <c r="M55" s="603"/>
      <c r="N55" s="603"/>
      <c r="O55" s="603"/>
      <c r="P55" s="603"/>
      <c r="Q55" s="603"/>
      <c r="R55" s="603"/>
      <c r="S55" s="603"/>
      <c r="T55" s="605"/>
      <c r="U55" s="602"/>
      <c r="V55" s="603"/>
      <c r="W55" s="603"/>
      <c r="X55" s="603"/>
      <c r="Y55" s="603"/>
      <c r="Z55" s="603"/>
      <c r="AA55" s="603"/>
      <c r="AB55" s="603"/>
      <c r="AC55" s="603"/>
      <c r="AD55" s="603"/>
      <c r="AE55" s="12"/>
    </row>
    <row r="56" spans="1:31" ht="23.25" customHeight="1" x14ac:dyDescent="0.35">
      <c r="A56" s="7"/>
      <c r="B56" s="603"/>
      <c r="C56" s="603"/>
      <c r="D56" s="603"/>
      <c r="E56" s="603"/>
      <c r="F56" s="603"/>
      <c r="G56" s="603"/>
      <c r="H56" s="603"/>
      <c r="I56" s="603"/>
      <c r="J56" s="603"/>
      <c r="K56" s="603"/>
      <c r="L56" s="603"/>
      <c r="M56" s="603"/>
      <c r="N56" s="603"/>
      <c r="O56" s="603"/>
      <c r="P56" s="603"/>
      <c r="Q56" s="603"/>
      <c r="R56" s="603"/>
      <c r="S56" s="603"/>
      <c r="T56" s="605"/>
      <c r="U56" s="602"/>
      <c r="V56" s="603"/>
      <c r="W56" s="603"/>
      <c r="X56" s="603"/>
      <c r="Y56" s="603"/>
      <c r="Z56" s="603"/>
      <c r="AA56" s="603"/>
      <c r="AB56" s="603"/>
      <c r="AC56" s="603"/>
      <c r="AD56" s="603"/>
      <c r="AE56" s="12"/>
    </row>
    <row r="57" spans="1:31" ht="23.25" customHeight="1" x14ac:dyDescent="0.35">
      <c r="A57" s="7"/>
      <c r="B57" s="603"/>
      <c r="C57" s="603"/>
      <c r="D57" s="603"/>
      <c r="E57" s="603"/>
      <c r="F57" s="603"/>
      <c r="G57" s="603"/>
      <c r="H57" s="603"/>
      <c r="I57" s="603"/>
      <c r="J57" s="603"/>
      <c r="K57" s="603"/>
      <c r="L57" s="603"/>
      <c r="M57" s="603"/>
      <c r="N57" s="603"/>
      <c r="O57" s="603"/>
      <c r="P57" s="603"/>
      <c r="Q57" s="603"/>
      <c r="R57" s="603"/>
      <c r="S57" s="603"/>
      <c r="T57" s="605"/>
      <c r="U57" s="602"/>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5"/>
      <c r="U58" s="602"/>
      <c r="V58" s="603"/>
      <c r="W58" s="603"/>
      <c r="X58" s="603"/>
      <c r="Y58" s="603"/>
      <c r="Z58" s="603"/>
      <c r="AA58" s="603"/>
      <c r="AB58" s="603"/>
      <c r="AC58" s="603"/>
      <c r="AD58" s="603"/>
      <c r="AE58" s="12"/>
    </row>
    <row r="59" spans="1:31" ht="23.25" customHeight="1" x14ac:dyDescent="0.35">
      <c r="A59" s="7"/>
      <c r="B59" s="603"/>
      <c r="C59" s="603"/>
      <c r="D59" s="603"/>
      <c r="E59" s="603"/>
      <c r="F59" s="603"/>
      <c r="G59" s="603"/>
      <c r="H59" s="603"/>
      <c r="I59" s="603"/>
      <c r="J59" s="603"/>
      <c r="K59" s="603"/>
      <c r="L59" s="603"/>
      <c r="M59" s="603"/>
      <c r="N59" s="603"/>
      <c r="O59" s="603"/>
      <c r="P59" s="603"/>
      <c r="Q59" s="603"/>
      <c r="R59" s="603"/>
      <c r="S59" s="603"/>
      <c r="T59" s="605"/>
      <c r="U59" s="602"/>
      <c r="V59" s="603"/>
      <c r="W59" s="603"/>
      <c r="X59" s="603"/>
      <c r="Y59" s="603"/>
      <c r="Z59" s="603"/>
      <c r="AA59" s="603"/>
      <c r="AB59" s="603"/>
      <c r="AC59" s="603"/>
      <c r="AD59" s="603"/>
      <c r="AE59" s="12"/>
    </row>
    <row r="60" spans="1:31" ht="23.25" customHeight="1" x14ac:dyDescent="0.35">
      <c r="A60" s="7"/>
      <c r="B60" s="603"/>
      <c r="C60" s="603"/>
      <c r="D60" s="603"/>
      <c r="E60" s="603"/>
      <c r="F60" s="603"/>
      <c r="G60" s="603"/>
      <c r="H60" s="603"/>
      <c r="I60" s="603"/>
      <c r="J60" s="603"/>
      <c r="K60" s="603"/>
      <c r="L60" s="603"/>
      <c r="M60" s="603"/>
      <c r="N60" s="603"/>
      <c r="O60" s="603"/>
      <c r="P60" s="603"/>
      <c r="Q60" s="603"/>
      <c r="R60" s="603"/>
      <c r="S60" s="603"/>
      <c r="T60" s="605"/>
      <c r="U60" s="602"/>
      <c r="V60" s="603"/>
      <c r="W60" s="603"/>
      <c r="X60" s="603"/>
      <c r="Y60" s="603"/>
      <c r="Z60" s="603"/>
      <c r="AA60" s="603"/>
      <c r="AB60" s="603"/>
      <c r="AC60" s="603"/>
      <c r="AD60" s="603"/>
      <c r="AE60" s="12"/>
    </row>
    <row r="61" spans="1:31" ht="23.25" customHeight="1" x14ac:dyDescent="0.35">
      <c r="A61" s="7"/>
      <c r="B61" s="603"/>
      <c r="C61" s="603"/>
      <c r="D61" s="603"/>
      <c r="E61" s="603"/>
      <c r="F61" s="603"/>
      <c r="G61" s="603"/>
      <c r="H61" s="603"/>
      <c r="I61" s="603"/>
      <c r="J61" s="603"/>
      <c r="K61" s="603"/>
      <c r="L61" s="603"/>
      <c r="M61" s="603"/>
      <c r="N61" s="603"/>
      <c r="O61" s="603"/>
      <c r="P61" s="603"/>
      <c r="Q61" s="603"/>
      <c r="R61" s="603"/>
      <c r="S61" s="603"/>
      <c r="T61" s="605"/>
      <c r="U61" s="602"/>
      <c r="V61" s="603"/>
      <c r="W61" s="603"/>
      <c r="X61" s="603"/>
      <c r="Y61" s="603"/>
      <c r="Z61" s="603"/>
      <c r="AA61" s="603"/>
      <c r="AB61" s="603"/>
      <c r="AC61" s="603"/>
      <c r="AD61" s="603"/>
      <c r="AE61" s="12"/>
    </row>
    <row r="62" spans="1:31" ht="23.25" customHeight="1" x14ac:dyDescent="0.35">
      <c r="A62" s="7"/>
      <c r="B62" s="603"/>
      <c r="C62" s="603"/>
      <c r="D62" s="603"/>
      <c r="E62" s="603"/>
      <c r="F62" s="603"/>
      <c r="G62" s="603"/>
      <c r="H62" s="603"/>
      <c r="I62" s="603"/>
      <c r="J62" s="603"/>
      <c r="K62" s="603"/>
      <c r="L62" s="603"/>
      <c r="M62" s="603"/>
      <c r="N62" s="603"/>
      <c r="O62" s="603"/>
      <c r="P62" s="603"/>
      <c r="Q62" s="603"/>
      <c r="R62" s="603"/>
      <c r="S62" s="603"/>
      <c r="T62" s="605"/>
      <c r="U62" s="602"/>
      <c r="V62" s="603"/>
      <c r="W62" s="603"/>
      <c r="X62" s="603"/>
      <c r="Y62" s="603"/>
      <c r="Z62" s="603"/>
      <c r="AA62" s="603"/>
      <c r="AB62" s="603"/>
      <c r="AC62" s="603"/>
      <c r="AD62" s="603"/>
      <c r="AE62" s="12"/>
    </row>
    <row r="63" spans="1:31" ht="23.25" customHeight="1" x14ac:dyDescent="0.35">
      <c r="A63" s="7"/>
      <c r="B63" s="603"/>
      <c r="C63" s="603"/>
      <c r="D63" s="603"/>
      <c r="E63" s="603"/>
      <c r="F63" s="603"/>
      <c r="G63" s="603"/>
      <c r="H63" s="603"/>
      <c r="I63" s="603"/>
      <c r="J63" s="603"/>
      <c r="K63" s="603"/>
      <c r="L63" s="603"/>
      <c r="M63" s="603"/>
      <c r="N63" s="603"/>
      <c r="O63" s="603"/>
      <c r="P63" s="603"/>
      <c r="Q63" s="603"/>
      <c r="R63" s="603"/>
      <c r="S63" s="603"/>
      <c r="T63" s="605"/>
      <c r="U63" s="602"/>
      <c r="V63" s="603"/>
      <c r="W63" s="603"/>
      <c r="X63" s="603"/>
      <c r="Y63" s="603"/>
      <c r="Z63" s="603"/>
      <c r="AA63" s="603"/>
      <c r="AB63" s="603"/>
      <c r="AC63" s="603"/>
      <c r="AD63" s="603"/>
      <c r="AE63" s="12"/>
    </row>
    <row r="64" spans="1:31" ht="23.25" customHeight="1" x14ac:dyDescent="0.35">
      <c r="A64" s="7"/>
      <c r="B64" s="603"/>
      <c r="C64" s="603"/>
      <c r="D64" s="603"/>
      <c r="E64" s="603"/>
      <c r="F64" s="603"/>
      <c r="G64" s="603"/>
      <c r="H64" s="603"/>
      <c r="I64" s="603"/>
      <c r="J64" s="603"/>
      <c r="K64" s="603"/>
      <c r="L64" s="603"/>
      <c r="M64" s="603"/>
      <c r="N64" s="603"/>
      <c r="O64" s="603"/>
      <c r="P64" s="603"/>
      <c r="Q64" s="603"/>
      <c r="R64" s="603"/>
      <c r="S64" s="603"/>
      <c r="T64" s="605"/>
      <c r="U64" s="602"/>
      <c r="V64" s="603"/>
      <c r="W64" s="603"/>
      <c r="X64" s="603"/>
      <c r="Y64" s="603"/>
      <c r="Z64" s="603"/>
      <c r="AA64" s="603"/>
      <c r="AB64" s="603"/>
      <c r="AC64" s="603"/>
      <c r="AD64" s="603"/>
      <c r="AE64" s="12"/>
    </row>
    <row r="65" spans="1:31" ht="23.25" customHeight="1" x14ac:dyDescent="0.35">
      <c r="A65" s="12"/>
      <c r="B65" s="12"/>
      <c r="C65" s="12"/>
      <c r="D65" s="12"/>
      <c r="E65" s="12"/>
      <c r="F65" s="12"/>
      <c r="G65" s="12"/>
      <c r="H65" s="12"/>
      <c r="I65" s="12"/>
      <c r="J65" s="12"/>
      <c r="K65" s="12"/>
      <c r="L65" s="12"/>
      <c r="M65" s="70"/>
      <c r="N65" s="70"/>
      <c r="O65" s="12"/>
      <c r="P65" s="12"/>
      <c r="Q65" s="12"/>
      <c r="R65" s="12"/>
      <c r="S65" s="12"/>
      <c r="T65" s="12"/>
      <c r="U65" s="12"/>
      <c r="V65" s="12"/>
      <c r="W65" s="12"/>
      <c r="X65" s="12"/>
      <c r="Y65" s="12"/>
      <c r="Z65" s="12"/>
      <c r="AA65" s="12"/>
      <c r="AB65" s="12"/>
      <c r="AC65" s="12"/>
      <c r="AD65" s="12"/>
      <c r="AE65" s="12"/>
    </row>
  </sheetData>
  <sheetProtection selectLockedCells="1"/>
  <mergeCells count="114">
    <mergeCell ref="B28:C28"/>
    <mergeCell ref="B29:C29"/>
    <mergeCell ref="W23:AC23"/>
    <mergeCell ref="W24:AC24"/>
    <mergeCell ref="B22:B23"/>
    <mergeCell ref="C22:H23"/>
    <mergeCell ref="B24:B26"/>
    <mergeCell ref="C24:H26"/>
    <mergeCell ref="I22:K23"/>
    <mergeCell ref="I24:K26"/>
    <mergeCell ref="N25:V25"/>
    <mergeCell ref="W25:AC25"/>
    <mergeCell ref="N22:V22"/>
    <mergeCell ref="W22:AC22"/>
    <mergeCell ref="N26:V26"/>
    <mergeCell ref="W26:AC26"/>
    <mergeCell ref="L22:L23"/>
    <mergeCell ref="L24:L26"/>
    <mergeCell ref="N23:V23"/>
    <mergeCell ref="N24:V24"/>
    <mergeCell ref="T31:AD31"/>
    <mergeCell ref="B41:C41"/>
    <mergeCell ref="B42:C42"/>
    <mergeCell ref="B39:C39"/>
    <mergeCell ref="B40:C40"/>
    <mergeCell ref="B37:C37"/>
    <mergeCell ref="B38:C38"/>
    <mergeCell ref="B27:C27"/>
    <mergeCell ref="B30:C30"/>
    <mergeCell ref="T27:AD27"/>
    <mergeCell ref="T30:AD30"/>
    <mergeCell ref="B35:C35"/>
    <mergeCell ref="B36:C36"/>
    <mergeCell ref="B33:C33"/>
    <mergeCell ref="B34:C34"/>
    <mergeCell ref="B31:C31"/>
    <mergeCell ref="B32:C32"/>
    <mergeCell ref="T32:AD32"/>
    <mergeCell ref="T33:AD33"/>
    <mergeCell ref="T34:AD34"/>
    <mergeCell ref="T35:AD35"/>
    <mergeCell ref="M27:S27"/>
    <mergeCell ref="M30:S30"/>
    <mergeCell ref="T36:AD36"/>
    <mergeCell ref="C21:H21"/>
    <mergeCell ref="I21:K21"/>
    <mergeCell ref="N21:V21"/>
    <mergeCell ref="W21:AC21"/>
    <mergeCell ref="B18:C18"/>
    <mergeCell ref="D18:F18"/>
    <mergeCell ref="G18:M18"/>
    <mergeCell ref="O18:AD18"/>
    <mergeCell ref="B19:AD19"/>
    <mergeCell ref="B17:C17"/>
    <mergeCell ref="D17:F17"/>
    <mergeCell ref="G17:AD17"/>
    <mergeCell ref="B16:C16"/>
    <mergeCell ref="D16:E16"/>
    <mergeCell ref="F16:G16"/>
    <mergeCell ref="J16:K16"/>
    <mergeCell ref="L16:N16"/>
    <mergeCell ref="C20:E20"/>
    <mergeCell ref="G20:P20"/>
    <mergeCell ref="R20:AD20"/>
    <mergeCell ref="B11:C11"/>
    <mergeCell ref="B12:C12"/>
    <mergeCell ref="B13:J13"/>
    <mergeCell ref="K13:AD13"/>
    <mergeCell ref="D11:AB11"/>
    <mergeCell ref="D12:AB12"/>
    <mergeCell ref="AC11:AD11"/>
    <mergeCell ref="AC12:AD12"/>
    <mergeCell ref="S16:T16"/>
    <mergeCell ref="Y16:AA16"/>
    <mergeCell ref="B14:J14"/>
    <mergeCell ref="K14:AD14"/>
    <mergeCell ref="B15:C15"/>
    <mergeCell ref="D15:E15"/>
    <mergeCell ref="F15:G15"/>
    <mergeCell ref="H15:I15"/>
    <mergeCell ref="J15:K15"/>
    <mergeCell ref="L15:N15"/>
    <mergeCell ref="O15:AD15"/>
    <mergeCell ref="B47:T64"/>
    <mergeCell ref="U47:AD53"/>
    <mergeCell ref="U54:AD64"/>
    <mergeCell ref="B45:C45"/>
    <mergeCell ref="B43:C43"/>
    <mergeCell ref="B44:C44"/>
    <mergeCell ref="T37:AD37"/>
    <mergeCell ref="T38:AD38"/>
    <mergeCell ref="T39:AD39"/>
    <mergeCell ref="T40:AD40"/>
    <mergeCell ref="T41:AD41"/>
    <mergeCell ref="T42:AD42"/>
    <mergeCell ref="B46:AD46"/>
    <mergeCell ref="T43:AD43"/>
    <mergeCell ref="T44:AD44"/>
    <mergeCell ref="T45:AD45"/>
    <mergeCell ref="M40:S40"/>
    <mergeCell ref="M41:S41"/>
    <mergeCell ref="M42:S42"/>
    <mergeCell ref="M43:S43"/>
    <mergeCell ref="M44:S44"/>
    <mergeCell ref="M45:S45"/>
    <mergeCell ref="M31:S31"/>
    <mergeCell ref="M32:S32"/>
    <mergeCell ref="M33:S33"/>
    <mergeCell ref="M34:S34"/>
    <mergeCell ref="M35:S35"/>
    <mergeCell ref="M36:S36"/>
    <mergeCell ref="M37:S37"/>
    <mergeCell ref="M38:S38"/>
    <mergeCell ref="M39:S39"/>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100" priority="9" operator="equal">
      <formula>"▲"</formula>
    </cfRule>
    <cfRule type="cellIs" dxfId="99" priority="10" operator="equal">
      <formula>"▼"</formula>
    </cfRule>
    <cfRule type="cellIs" dxfId="98" priority="11" operator="equal">
      <formula>"■"</formula>
    </cfRule>
  </conditionalFormatting>
  <conditionalFormatting sqref="L28:L45">
    <cfRule type="cellIs" dxfId="97" priority="1" stopIfTrue="1" operator="equal">
      <formula>""</formula>
    </cfRule>
    <cfRule type="cellIs" dxfId="96" priority="2" stopIfTrue="1" operator="greaterThanOrEqual">
      <formula>$AC$16</formula>
    </cfRule>
    <cfRule type="cellIs" dxfId="95" priority="3" stopIfTrue="1" operator="between">
      <formula>$U$16</formula>
      <formula>$W$16</formula>
    </cfRule>
    <cfRule type="cellIs" dxfId="94" priority="4" stopIfTrue="1" operator="lessThan">
      <formula>$Q$16</formula>
    </cfRule>
  </conditionalFormatting>
  <dataValidations count="13">
    <dataValidation type="list" allowBlank="1" showInputMessage="1" showErrorMessage="1" sqref="AA16">
      <formula1>"Usuarios,Procesos,Aprendizaje,Recursos"</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H16">
      <formula1>"Creciente,Constante,Decreciente"</formula1>
    </dataValidation>
    <dataValidation type="list" allowBlank="1" showInputMessage="1" showErrorMessage="1" sqref="S16 B18">
      <formula1>"Porcentaje,Moneda,Horas,Días,Número entero,Número decimal"</formula1>
    </dataValidation>
    <dataValidation type="list" allowBlank="1" showInputMessage="1" showErrorMessage="1" sqref="F16">
      <formula1>"Impacto,Resultado,Producto,Gestión"</formula1>
    </dataValidation>
    <dataValidation type="list" allowBlank="1" showInputMessage="1" showErrorMessage="1" sqref="AB16 P16">
      <formula1>"X ≥,X &gt;,X &lt;,≤ X"</formula1>
    </dataValidation>
    <dataValidation type="list" allowBlank="1" showInputMessage="1" showErrorMessage="1" sqref="V16">
      <formula1>"≤ X ≤,≤ X &lt;,&lt; X ≤,&lt; X &lt;"</formula1>
    </dataValidation>
    <dataValidation type="list" allowBlank="1" showInputMessage="1" showErrorMessage="1" sqref="L16:N16">
      <formula1>"Ciudadanos,Procesos,Aprendizaje,Recursos"</formula1>
    </dataValidation>
    <dataValidation type="list" allowBlank="1" showInputMessage="1" showErrorMessage="1" sqref="B22 B24:B25">
      <formula1>INDIRECT($B$12)</formula1>
    </dataValidation>
    <dataValidation type="list" allowBlank="1" showInputMessage="1" showErrorMessage="1" sqref="M22:M26">
      <formula1>INDIRECT($B22)</formula1>
    </dataValidation>
    <dataValidation type="list" allowBlank="1" showInputMessage="1" showErrorMessage="1" sqref="I22 I24:I25">
      <formula1>INDIRECT("Tabla_Dependencias[NOMBRE DE LA DEPENDENCIA]")</formula1>
    </dataValidation>
    <dataValidation type="list" allowBlank="1" showInputMessage="1" showErrorMessage="1" sqref="B12:C12">
      <formula1>INDIRECT("Objetivos_Estratégicos[ID_OE]")</formula1>
    </dataValidation>
    <dataValidation allowBlank="1" showInputMessage="1" showErrorMessage="1" prompt="Ponderación del Objetivo Estratégico en función del impacto sobre el cumplimiento global del PEI" sqref="AC11:AD11"/>
  </dataValidations>
  <pageMargins left="0.7" right="0.7" top="0.75" bottom="0.75" header="0.3" footer="0.3"/>
  <pageSetup orientation="portrait" horizontalDpi="4294967293" verticalDpi="4294967293" r:id="rId1"/>
  <ignoredErrors>
    <ignoredError sqref="D34:E45" unlockedFormula="1"/>
    <ignoredError sqref="B30:C45" twoDigitTextYea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0" tint="-0.14999847407452621"/>
  </sheetPr>
  <dimension ref="A1:AL63"/>
  <sheetViews>
    <sheetView showGridLines="0" topLeftCell="L44" zoomScale="70" zoomScaleNormal="70" workbookViewId="0">
      <selection activeCell="D26" sqref="D26:D27"/>
    </sheetView>
  </sheetViews>
  <sheetFormatPr baseColWidth="10" defaultColWidth="0" defaultRowHeight="15" customHeight="1" zeroHeight="1" x14ac:dyDescent="0.35"/>
  <cols>
    <col min="1" max="1" width="3.1796875" customWidth="1"/>
    <col min="2" max="2" width="9.81640625" customWidth="1"/>
    <col min="3" max="3" width="6.453125" customWidth="1"/>
    <col min="4" max="11" width="10.1796875" customWidth="1"/>
    <col min="12" max="12" width="11" customWidth="1"/>
    <col min="13" max="13" width="11" style="68" customWidth="1"/>
    <col min="14" max="14" width="10.1796875" style="68" customWidth="1"/>
    <col min="15" max="15" width="12.81640625" customWidth="1"/>
    <col min="16" max="16" width="8" customWidth="1"/>
    <col min="17" max="17" width="9.81640625" customWidth="1"/>
    <col min="18" max="18" width="7.81640625" customWidth="1"/>
    <col min="19" max="19" width="9.453125" customWidth="1"/>
    <col min="20" max="20" width="9.1796875" customWidth="1"/>
    <col min="21" max="21" width="7" customWidth="1"/>
    <col min="22" max="22" width="6" customWidth="1"/>
    <col min="23" max="23" width="5.81640625" customWidth="1"/>
    <col min="24" max="26" width="5.54296875" customWidth="1"/>
    <col min="27" max="29" width="6" customWidth="1"/>
    <col min="30" max="30" width="10.1796875" customWidth="1"/>
    <col min="31" max="31" width="3.54296875" customWidth="1"/>
    <col min="32" max="32" width="5.54296875" hidden="1" customWidth="1"/>
    <col min="33" max="33" width="6.81640625" hidden="1" customWidth="1"/>
    <col min="34" max="34" width="3.54296875" hidden="1" customWidth="1"/>
    <col min="35" max="16384" width="14.453125" hidden="1"/>
  </cols>
  <sheetData>
    <row r="1" spans="1:38" ht="14.5" x14ac:dyDescent="0.35">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5" x14ac:dyDescent="0.35">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8" ht="45" x14ac:dyDescent="0.35">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8" ht="16.5" customHeight="1" x14ac:dyDescent="0.35">
      <c r="A4" s="7"/>
      <c r="B4" s="13"/>
      <c r="C4" s="11"/>
      <c r="D4" s="11"/>
      <c r="E4" s="11"/>
      <c r="F4" s="11"/>
      <c r="G4" s="11"/>
      <c r="H4" s="11"/>
      <c r="I4" s="11"/>
      <c r="J4" s="11"/>
      <c r="K4" s="11"/>
      <c r="L4" s="11"/>
      <c r="M4" s="67"/>
      <c r="T4" s="11"/>
      <c r="U4" s="11"/>
      <c r="V4" s="11"/>
      <c r="W4" s="11"/>
      <c r="X4" s="12"/>
      <c r="Y4" s="12"/>
      <c r="Z4" s="12"/>
      <c r="AA4" s="12"/>
      <c r="AB4" s="12"/>
      <c r="AC4" s="12"/>
      <c r="AD4" s="12"/>
      <c r="AE4" s="12"/>
    </row>
    <row r="5" spans="1:38" ht="15" customHeight="1" x14ac:dyDescent="0.5">
      <c r="A5" s="7"/>
      <c r="B5" s="32"/>
      <c r="AE5" s="12"/>
    </row>
    <row r="6" spans="1:38" ht="15" customHeight="1" x14ac:dyDescent="0.5">
      <c r="A6" s="7"/>
      <c r="B6" s="32"/>
      <c r="AE6" s="12"/>
    </row>
    <row r="7" spans="1:38" ht="15" customHeight="1" x14ac:dyDescent="0.5">
      <c r="A7" s="7"/>
      <c r="B7" s="32"/>
      <c r="AE7" s="12"/>
    </row>
    <row r="8" spans="1:38" ht="15" customHeight="1" x14ac:dyDescent="0.5">
      <c r="A8" s="7"/>
      <c r="B8" s="32"/>
      <c r="AE8" s="12"/>
    </row>
    <row r="9" spans="1:38" ht="15" customHeight="1" x14ac:dyDescent="0.5">
      <c r="A9" s="7"/>
      <c r="B9" s="32"/>
      <c r="AE9" s="12"/>
    </row>
    <row r="10" spans="1:38" ht="15" customHeight="1" x14ac:dyDescent="0.35">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row>
    <row r="11" spans="1:38"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6"/>
      <c r="AC11" s="518" t="s">
        <v>546</v>
      </c>
      <c r="AD11" s="519"/>
      <c r="AE11" s="12"/>
    </row>
    <row r="12" spans="1:38" ht="23.25" customHeight="1" x14ac:dyDescent="0.35">
      <c r="A12" s="7"/>
      <c r="B12" s="523" t="s">
        <v>435</v>
      </c>
      <c r="C12" s="523"/>
      <c r="D12" s="551" t="str">
        <f>IF(B12=0,"",VLOOKUP(B12,Objetivos_Estratégicos[],2,FALSE))</f>
        <v>Consolidar el posicionamiento cultural, artístico, patrimonial y recreodeportivo de la ciudad a nivel internacional.</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659"/>
      <c r="AC12" s="608">
        <v>5.5E-2</v>
      </c>
      <c r="AD12" s="609"/>
      <c r="AE12" s="12"/>
    </row>
    <row r="13" spans="1:38" ht="23.25" customHeight="1" x14ac:dyDescent="0.35">
      <c r="A13" s="7"/>
      <c r="B13" s="514" t="s">
        <v>3</v>
      </c>
      <c r="C13" s="515"/>
      <c r="D13" s="515"/>
      <c r="E13" s="515"/>
      <c r="F13" s="515"/>
      <c r="G13" s="515"/>
      <c r="H13" s="515"/>
      <c r="I13" s="515"/>
      <c r="J13" s="516"/>
      <c r="K13" s="514" t="s">
        <v>5</v>
      </c>
      <c r="L13" s="515"/>
      <c r="M13" s="515"/>
      <c r="N13" s="515"/>
      <c r="O13" s="515"/>
      <c r="P13" s="515"/>
      <c r="Q13" s="515"/>
      <c r="R13" s="515"/>
      <c r="S13" s="515"/>
      <c r="T13" s="515"/>
      <c r="U13" s="515"/>
      <c r="V13" s="515"/>
      <c r="W13" s="515"/>
      <c r="X13" s="515"/>
      <c r="Y13" s="515"/>
      <c r="Z13" s="515"/>
      <c r="AA13" s="515"/>
      <c r="AB13" s="515"/>
      <c r="AC13" s="515"/>
      <c r="AD13" s="516"/>
      <c r="AE13" s="12"/>
    </row>
    <row r="14" spans="1:38" ht="36" customHeight="1" x14ac:dyDescent="0.35">
      <c r="A14" s="7"/>
      <c r="B14" s="610" t="s">
        <v>266</v>
      </c>
      <c r="C14" s="611"/>
      <c r="D14" s="611"/>
      <c r="E14" s="611"/>
      <c r="F14" s="611"/>
      <c r="G14" s="611"/>
      <c r="H14" s="611"/>
      <c r="I14" s="611"/>
      <c r="J14" s="612"/>
      <c r="K14" s="610" t="s">
        <v>278</v>
      </c>
      <c r="L14" s="611"/>
      <c r="M14" s="611"/>
      <c r="N14" s="611"/>
      <c r="O14" s="611"/>
      <c r="P14" s="611"/>
      <c r="Q14" s="611"/>
      <c r="R14" s="611"/>
      <c r="S14" s="611"/>
      <c r="T14" s="611"/>
      <c r="U14" s="611"/>
      <c r="V14" s="611"/>
      <c r="W14" s="611"/>
      <c r="X14" s="611"/>
      <c r="Y14" s="611"/>
      <c r="Z14" s="611"/>
      <c r="AA14" s="611"/>
      <c r="AB14" s="611"/>
      <c r="AC14" s="611"/>
      <c r="AD14" s="612"/>
      <c r="AE14" s="12"/>
    </row>
    <row r="15" spans="1:38"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4" t="s">
        <v>248</v>
      </c>
      <c r="P15" s="515"/>
      <c r="Q15" s="515"/>
      <c r="R15" s="515"/>
      <c r="S15" s="515"/>
      <c r="T15" s="515"/>
      <c r="U15" s="515"/>
      <c r="V15" s="515"/>
      <c r="W15" s="515"/>
      <c r="X15" s="515"/>
      <c r="Y15" s="515"/>
      <c r="Z15" s="515"/>
      <c r="AA15" s="515"/>
      <c r="AB15" s="515"/>
      <c r="AC15" s="515"/>
      <c r="AD15" s="516"/>
      <c r="AE15" s="78"/>
    </row>
    <row r="16" spans="1:38" ht="23.25" customHeight="1" x14ac:dyDescent="0.35">
      <c r="A16" s="7"/>
      <c r="B16" s="544">
        <f>IF($AC$16=0,"",$AC$16)</f>
        <v>0.95</v>
      </c>
      <c r="C16" s="545"/>
      <c r="D16" s="524">
        <v>0.9</v>
      </c>
      <c r="E16" s="526"/>
      <c r="F16" s="533" t="s">
        <v>360</v>
      </c>
      <c r="G16" s="526"/>
      <c r="H16" s="291" t="s">
        <v>270</v>
      </c>
      <c r="I16" s="189" t="str">
        <f>IF(H16="Creciente","▲",IF(H16="Decreciente","▼",IF(H16="Constante","■"," ")))</f>
        <v>▲</v>
      </c>
      <c r="J16" s="533" t="s">
        <v>397</v>
      </c>
      <c r="K16" s="526"/>
      <c r="L16" s="533" t="s">
        <v>279</v>
      </c>
      <c r="M16" s="534"/>
      <c r="N16" s="526"/>
      <c r="O16" s="74" t="s">
        <v>1</v>
      </c>
      <c r="P16" s="111" t="s">
        <v>391</v>
      </c>
      <c r="Q16" s="292">
        <v>0.84989999999999999</v>
      </c>
      <c r="R16" s="190">
        <v>-1</v>
      </c>
      <c r="S16" s="549" t="s">
        <v>2</v>
      </c>
      <c r="T16" s="550"/>
      <c r="U16" s="293">
        <v>0.85</v>
      </c>
      <c r="V16" s="129" t="s">
        <v>392</v>
      </c>
      <c r="W16" s="292">
        <v>0.94989999999999997</v>
      </c>
      <c r="X16" s="191">
        <v>0</v>
      </c>
      <c r="Y16" s="546" t="s">
        <v>249</v>
      </c>
      <c r="Z16" s="547"/>
      <c r="AA16" s="548"/>
      <c r="AB16" s="111" t="s">
        <v>390</v>
      </c>
      <c r="AC16" s="292">
        <v>0.95</v>
      </c>
      <c r="AD16" s="191">
        <v>1</v>
      </c>
      <c r="AE16" s="12"/>
      <c r="AG16" s="52"/>
      <c r="AH16" s="52"/>
      <c r="AI16" s="52"/>
      <c r="AJ16" s="52"/>
      <c r="AK16" s="52"/>
      <c r="AL16" s="52"/>
    </row>
    <row r="17" spans="1:38" s="52" customFormat="1" ht="23.25" customHeight="1" x14ac:dyDescent="0.35">
      <c r="A17" s="75"/>
      <c r="B17" s="514" t="s">
        <v>256</v>
      </c>
      <c r="C17" s="516"/>
      <c r="D17" s="527" t="s">
        <v>309</v>
      </c>
      <c r="E17" s="527"/>
      <c r="F17" s="527"/>
      <c r="G17" s="514" t="s">
        <v>46</v>
      </c>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c r="AE17" s="78"/>
    </row>
    <row r="18" spans="1:38" ht="23.25" customHeight="1" x14ac:dyDescent="0.35">
      <c r="A18" s="7"/>
      <c r="B18" s="533" t="s">
        <v>242</v>
      </c>
      <c r="C18" s="526"/>
      <c r="D18" s="528" t="s">
        <v>257</v>
      </c>
      <c r="E18" s="528"/>
      <c r="F18" s="528"/>
      <c r="G18" s="529" t="s">
        <v>539</v>
      </c>
      <c r="H18" s="530"/>
      <c r="I18" s="530"/>
      <c r="J18" s="530"/>
      <c r="K18" s="530"/>
      <c r="L18" s="530"/>
      <c r="M18" s="530"/>
      <c r="N18" s="126" t="s">
        <v>361</v>
      </c>
      <c r="O18" s="531" t="s">
        <v>540</v>
      </c>
      <c r="P18" s="531"/>
      <c r="Q18" s="531"/>
      <c r="R18" s="531"/>
      <c r="S18" s="531"/>
      <c r="T18" s="531"/>
      <c r="U18" s="531"/>
      <c r="V18" s="531"/>
      <c r="W18" s="531"/>
      <c r="X18" s="531"/>
      <c r="Y18" s="531"/>
      <c r="Z18" s="531"/>
      <c r="AA18" s="531"/>
      <c r="AB18" s="531"/>
      <c r="AC18" s="531"/>
      <c r="AD18" s="532"/>
      <c r="AE18" s="12"/>
      <c r="AG18" s="52"/>
      <c r="AH18" s="52"/>
      <c r="AI18" s="52"/>
      <c r="AJ18" s="52"/>
      <c r="AK18" s="52"/>
      <c r="AL18" s="52"/>
    </row>
    <row r="19" spans="1:38"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c r="AE19" s="78"/>
    </row>
    <row r="20" spans="1:38" ht="35.25" customHeight="1" x14ac:dyDescent="0.35">
      <c r="A20" s="7"/>
      <c r="B20" s="192" t="s">
        <v>6</v>
      </c>
      <c r="C20" s="551" t="s">
        <v>7</v>
      </c>
      <c r="D20" s="517"/>
      <c r="E20" s="517"/>
      <c r="F20" s="192" t="s">
        <v>497</v>
      </c>
      <c r="G20" s="567" t="s">
        <v>373</v>
      </c>
      <c r="H20" s="568"/>
      <c r="I20" s="568"/>
      <c r="J20" s="568"/>
      <c r="K20" s="568"/>
      <c r="L20" s="568"/>
      <c r="M20" s="568"/>
      <c r="N20" s="568"/>
      <c r="O20" s="568"/>
      <c r="P20" s="568"/>
      <c r="Q20" s="192" t="s">
        <v>523</v>
      </c>
      <c r="R20" s="567" t="s">
        <v>374</v>
      </c>
      <c r="S20" s="568"/>
      <c r="T20" s="568"/>
      <c r="U20" s="568"/>
      <c r="V20" s="568"/>
      <c r="W20" s="568"/>
      <c r="X20" s="568"/>
      <c r="Y20" s="568"/>
      <c r="Z20" s="568"/>
      <c r="AA20" s="568"/>
      <c r="AB20" s="568"/>
      <c r="AC20" s="568"/>
      <c r="AD20" s="569"/>
      <c r="AE20" s="12"/>
      <c r="AG20" s="52"/>
      <c r="AH20" s="52"/>
      <c r="AI20" s="52"/>
      <c r="AJ20" s="52"/>
      <c r="AK20" s="52"/>
      <c r="AL20" s="52"/>
    </row>
    <row r="21" spans="1:38" s="52" customFormat="1" ht="23.25" customHeight="1" x14ac:dyDescent="0.35">
      <c r="A21" s="75"/>
      <c r="B21" s="193" t="s">
        <v>377</v>
      </c>
      <c r="C21" s="570" t="s">
        <v>67</v>
      </c>
      <c r="D21" s="571"/>
      <c r="E21" s="571"/>
      <c r="F21" s="571"/>
      <c r="G21" s="571"/>
      <c r="H21" s="571"/>
      <c r="I21" s="570" t="s">
        <v>4</v>
      </c>
      <c r="J21" s="571"/>
      <c r="K21" s="572"/>
      <c r="L21" s="164" t="s">
        <v>520</v>
      </c>
      <c r="M21" s="194" t="s">
        <v>376</v>
      </c>
      <c r="N21" s="570" t="s">
        <v>366</v>
      </c>
      <c r="O21" s="571"/>
      <c r="P21" s="571"/>
      <c r="Q21" s="571"/>
      <c r="R21" s="571"/>
      <c r="S21" s="571"/>
      <c r="T21" s="571"/>
      <c r="U21" s="571"/>
      <c r="V21" s="572"/>
      <c r="W21" s="570" t="s">
        <v>367</v>
      </c>
      <c r="X21" s="571"/>
      <c r="Y21" s="571"/>
      <c r="Z21" s="571"/>
      <c r="AA21" s="571"/>
      <c r="AB21" s="571"/>
      <c r="AC21" s="572"/>
      <c r="AD21" s="164" t="s">
        <v>440</v>
      </c>
      <c r="AE21" s="78"/>
    </row>
    <row r="22" spans="1:38" ht="42" customHeight="1" x14ac:dyDescent="0.35">
      <c r="A22" s="7"/>
      <c r="B22" s="322" t="s">
        <v>459</v>
      </c>
      <c r="C22" s="564" t="str">
        <f>IF(B22="","",VLOOKUP(B22,Estrategias_[],2,FALSE))</f>
        <v>Desarrollo de estrategias de relacionamiento y cooperación internacional que facilite el flujo de recursos y transferencia de conocimiento.</v>
      </c>
      <c r="D22" s="565"/>
      <c r="E22" s="565"/>
      <c r="F22" s="565"/>
      <c r="G22" s="565"/>
      <c r="H22" s="566"/>
      <c r="I22" s="669" t="s">
        <v>21</v>
      </c>
      <c r="J22" s="670"/>
      <c r="K22" s="671"/>
      <c r="L22" s="300">
        <v>0.53</v>
      </c>
      <c r="M22" s="309" t="s">
        <v>493</v>
      </c>
      <c r="N22" s="564" t="str">
        <f>IF(M22="","",VLOOKUP(M22,Indicadores_[],2,FALSE))</f>
        <v>Porcentaje de avance del proceso de implementación de la estrategia de internacionalización que promueva el posicionamiento de Bogotá como referente en temas culturales y deportivos y que permita la movilización dinámica de recursos técnicos, humanos y financieros.</v>
      </c>
      <c r="O22" s="565"/>
      <c r="P22" s="565"/>
      <c r="Q22" s="565"/>
      <c r="R22" s="565"/>
      <c r="S22" s="565"/>
      <c r="T22" s="565"/>
      <c r="U22" s="565"/>
      <c r="V22" s="566"/>
      <c r="W22" s="582" t="s">
        <v>693</v>
      </c>
      <c r="X22" s="583"/>
      <c r="Y22" s="583"/>
      <c r="Z22" s="583"/>
      <c r="AA22" s="583"/>
      <c r="AB22" s="583"/>
      <c r="AC22" s="584"/>
      <c r="AD22" s="300">
        <v>1</v>
      </c>
      <c r="AE22" s="12"/>
    </row>
    <row r="23" spans="1:38" ht="42" customHeight="1" x14ac:dyDescent="0.35">
      <c r="A23" s="7"/>
      <c r="B23" s="558" t="s">
        <v>460</v>
      </c>
      <c r="C23" s="588" t="str">
        <f>IF(B23="","",VLOOKUP(B23,Estrategias_[],2,FALSE))</f>
        <v>Articulación de acciones con diferentes entidades para fortalecer la gestión del conocimiento, movilizando recursos financieros, técnicos y humanos.</v>
      </c>
      <c r="D23" s="589"/>
      <c r="E23" s="589"/>
      <c r="F23" s="589"/>
      <c r="G23" s="589"/>
      <c r="H23" s="590"/>
      <c r="I23" s="645" t="s">
        <v>24</v>
      </c>
      <c r="J23" s="646"/>
      <c r="K23" s="647"/>
      <c r="L23" s="561">
        <v>0.47</v>
      </c>
      <c r="M23" s="309" t="s">
        <v>494</v>
      </c>
      <c r="N23" s="564" t="str">
        <f>IF(M23="","",VLOOKUP(M23,Indicadores_[],2,FALSE))</f>
        <v>Porcentaje de avance del proceso de implementación de la estrategia de internacionalización del sector CRD para gestionar cooperación técnica y financiera al interior del sector.</v>
      </c>
      <c r="O23" s="565"/>
      <c r="P23" s="565"/>
      <c r="Q23" s="565"/>
      <c r="R23" s="565"/>
      <c r="S23" s="565"/>
      <c r="T23" s="565"/>
      <c r="U23" s="565"/>
      <c r="V23" s="566"/>
      <c r="W23" s="582" t="s">
        <v>693</v>
      </c>
      <c r="X23" s="583"/>
      <c r="Y23" s="583"/>
      <c r="Z23" s="583"/>
      <c r="AA23" s="583"/>
      <c r="AB23" s="583"/>
      <c r="AC23" s="584"/>
      <c r="AD23" s="300">
        <v>0.5</v>
      </c>
      <c r="AE23" s="12"/>
    </row>
    <row r="24" spans="1:38" ht="47.25" customHeight="1" x14ac:dyDescent="0.35">
      <c r="A24" s="7"/>
      <c r="B24" s="560"/>
      <c r="C24" s="591"/>
      <c r="D24" s="592"/>
      <c r="E24" s="592"/>
      <c r="F24" s="592"/>
      <c r="G24" s="592"/>
      <c r="H24" s="593"/>
      <c r="I24" s="656"/>
      <c r="J24" s="657"/>
      <c r="K24" s="658"/>
      <c r="L24" s="563"/>
      <c r="M24" s="309" t="s">
        <v>495</v>
      </c>
      <c r="N24" s="564" t="str">
        <f>IF(M24="","",VLOOKUP(M24,Indicadores_[],2,FALSE))</f>
        <v>Porcentaje de avance de la puesta en marcha de la plataforma de información que permita la consulta y sistematización de las experiencias significativas, buenas prácticas y proyectos de cooperación del sector</v>
      </c>
      <c r="O24" s="565"/>
      <c r="P24" s="565"/>
      <c r="Q24" s="565"/>
      <c r="R24" s="565"/>
      <c r="S24" s="565"/>
      <c r="T24" s="565"/>
      <c r="U24" s="565"/>
      <c r="V24" s="566"/>
      <c r="W24" s="582" t="s">
        <v>694</v>
      </c>
      <c r="X24" s="583"/>
      <c r="Y24" s="583"/>
      <c r="Z24" s="583"/>
      <c r="AA24" s="583"/>
      <c r="AB24" s="583"/>
      <c r="AC24" s="584"/>
      <c r="AD24" s="300">
        <v>0.5</v>
      </c>
      <c r="AE24" s="12"/>
    </row>
    <row r="25" spans="1:38" ht="23.25" customHeight="1" x14ac:dyDescent="0.35">
      <c r="A25" s="7"/>
      <c r="B25" s="552" t="s">
        <v>9</v>
      </c>
      <c r="C25" s="554"/>
      <c r="D25" s="161" t="s">
        <v>493</v>
      </c>
      <c r="E25" s="161" t="s">
        <v>494</v>
      </c>
      <c r="F25" s="161" t="s">
        <v>495</v>
      </c>
      <c r="G25" s="161" t="s">
        <v>459</v>
      </c>
      <c r="H25" s="161" t="s">
        <v>460</v>
      </c>
      <c r="I25" s="64" t="s">
        <v>10</v>
      </c>
      <c r="J25" s="161" t="s">
        <v>287</v>
      </c>
      <c r="K25" s="552" t="s">
        <v>375</v>
      </c>
      <c r="L25" s="553"/>
      <c r="M25" s="553"/>
      <c r="N25" s="553"/>
      <c r="O25" s="553"/>
      <c r="P25" s="553"/>
      <c r="Q25" s="553"/>
      <c r="R25" s="553"/>
      <c r="S25" s="554"/>
      <c r="T25" s="552" t="s">
        <v>49</v>
      </c>
      <c r="U25" s="553"/>
      <c r="V25" s="553"/>
      <c r="W25" s="553"/>
      <c r="X25" s="553"/>
      <c r="Y25" s="553"/>
      <c r="Z25" s="553"/>
      <c r="AA25" s="553"/>
      <c r="AB25" s="553"/>
      <c r="AC25" s="553"/>
      <c r="AD25" s="553"/>
      <c r="AE25" s="12"/>
    </row>
    <row r="26" spans="1:38" s="415" customFormat="1" ht="23.25" customHeight="1" x14ac:dyDescent="0.35">
      <c r="A26" s="7"/>
      <c r="B26" s="585" t="s">
        <v>772</v>
      </c>
      <c r="C26" s="586"/>
      <c r="D26" s="195">
        <f>'Matriz de Indicadores'!$AJ$46</f>
        <v>1</v>
      </c>
      <c r="E26" s="195">
        <f>'Matriz de Indicadores'!$AJ$47</f>
        <v>1</v>
      </c>
      <c r="F26" s="195">
        <f>'Matriz de Indicadores'!$AJ$48</f>
        <v>1</v>
      </c>
      <c r="G26" s="195">
        <f t="shared" ref="G26:G43" si="0">IF(OR(D26="",$AD$22=""),"",D26*$AD$22)</f>
        <v>1</v>
      </c>
      <c r="H26" s="195">
        <f t="shared" ref="H26:H27" si="1">IF(OR(E26="",F26="",$AD$23="",$AD$24=""),"",(E26*$AD$23)+(F26*$AD$24))</f>
        <v>1</v>
      </c>
      <c r="I26" s="419">
        <f t="shared" ref="I26:I43" si="2">IF($AC$16="","",$AC$16)</f>
        <v>0.95</v>
      </c>
      <c r="J26" s="419">
        <f t="shared" ref="J26:J27" si="3">IFERROR((G26*$L$22)+(H26*$L$23),"")</f>
        <v>1</v>
      </c>
      <c r="K26" s="672"/>
      <c r="L26" s="672"/>
      <c r="M26" s="672"/>
      <c r="N26" s="672"/>
      <c r="O26" s="672"/>
      <c r="P26" s="672"/>
      <c r="Q26" s="672"/>
      <c r="R26" s="672"/>
      <c r="S26" s="673"/>
      <c r="T26" s="641"/>
      <c r="U26" s="641"/>
      <c r="V26" s="641"/>
      <c r="W26" s="641"/>
      <c r="X26" s="641"/>
      <c r="Y26" s="641"/>
      <c r="Z26" s="641"/>
      <c r="AA26" s="641"/>
      <c r="AB26" s="641"/>
      <c r="AC26" s="641"/>
      <c r="AD26" s="641"/>
      <c r="AE26" s="12"/>
    </row>
    <row r="27" spans="1:38" s="415" customFormat="1" ht="23.25" customHeight="1" x14ac:dyDescent="0.35">
      <c r="A27" s="7"/>
      <c r="B27" s="585" t="s">
        <v>773</v>
      </c>
      <c r="C27" s="586"/>
      <c r="D27" s="195">
        <f>'Matriz de Indicadores'!$AN$46</f>
        <v>1</v>
      </c>
      <c r="E27" s="195">
        <f>'Matriz de Indicadores'!$AN$47</f>
        <v>1</v>
      </c>
      <c r="F27" s="195">
        <f>'Matriz de Indicadores'!$AN$48</f>
        <v>1</v>
      </c>
      <c r="G27" s="195">
        <f t="shared" si="0"/>
        <v>1</v>
      </c>
      <c r="H27" s="195">
        <f t="shared" si="1"/>
        <v>1</v>
      </c>
      <c r="I27" s="419">
        <f t="shared" si="2"/>
        <v>0.95</v>
      </c>
      <c r="J27" s="419">
        <f t="shared" si="3"/>
        <v>1</v>
      </c>
      <c r="K27" s="672"/>
      <c r="L27" s="672"/>
      <c r="M27" s="672"/>
      <c r="N27" s="672"/>
      <c r="O27" s="672"/>
      <c r="P27" s="672"/>
      <c r="Q27" s="672"/>
      <c r="R27" s="672"/>
      <c r="S27" s="673"/>
      <c r="T27" s="641"/>
      <c r="U27" s="641"/>
      <c r="V27" s="641"/>
      <c r="W27" s="641"/>
      <c r="X27" s="641"/>
      <c r="Y27" s="641"/>
      <c r="Z27" s="641"/>
      <c r="AA27" s="641"/>
      <c r="AB27" s="641"/>
      <c r="AC27" s="641"/>
      <c r="AD27" s="641"/>
      <c r="AE27" s="12"/>
    </row>
    <row r="28" spans="1:38" ht="23.25" customHeight="1" x14ac:dyDescent="0.35">
      <c r="A28" s="7"/>
      <c r="B28" s="585" t="s">
        <v>369</v>
      </c>
      <c r="C28" s="586"/>
      <c r="D28" s="195">
        <f>'Matriz de Indicadores'!$AR$46</f>
        <v>1</v>
      </c>
      <c r="E28" s="195">
        <f>'Matriz de Indicadores'!$AR$47</f>
        <v>1</v>
      </c>
      <c r="F28" s="195">
        <f>'Matriz de Indicadores'!$AR$48</f>
        <v>1</v>
      </c>
      <c r="G28" s="195">
        <f t="shared" si="0"/>
        <v>1</v>
      </c>
      <c r="H28" s="195">
        <f>IF(OR(E28="",F28="",$AD$23="",$AD$24=""),"",(E28*$AD$23)+(F28*$AD$24))</f>
        <v>1</v>
      </c>
      <c r="I28" s="197">
        <f t="shared" si="2"/>
        <v>0.95</v>
      </c>
      <c r="J28" s="197">
        <f>IFERROR((G28*$L$22)+(H28*$L$23),"")</f>
        <v>1</v>
      </c>
      <c r="K28" s="672"/>
      <c r="L28" s="672"/>
      <c r="M28" s="672"/>
      <c r="N28" s="672"/>
      <c r="O28" s="672"/>
      <c r="P28" s="672"/>
      <c r="Q28" s="672"/>
      <c r="R28" s="672"/>
      <c r="S28" s="673"/>
      <c r="T28" s="641"/>
      <c r="U28" s="641"/>
      <c r="V28" s="641"/>
      <c r="W28" s="641"/>
      <c r="X28" s="641"/>
      <c r="Y28" s="641"/>
      <c r="Z28" s="641"/>
      <c r="AA28" s="641"/>
      <c r="AB28" s="641"/>
      <c r="AC28" s="641"/>
      <c r="AD28" s="641"/>
      <c r="AE28" s="12"/>
    </row>
    <row r="29" spans="1:38" ht="23.25" customHeight="1" x14ac:dyDescent="0.35">
      <c r="A29" s="7"/>
      <c r="B29" s="585" t="s">
        <v>370</v>
      </c>
      <c r="C29" s="586"/>
      <c r="D29" s="195">
        <f>'Matriz de Indicadores'!$AV$46</f>
        <v>1</v>
      </c>
      <c r="E29" s="195">
        <f>'Matriz de Indicadores'!$AV$47</f>
        <v>1</v>
      </c>
      <c r="F29" s="195">
        <f>'Matriz de Indicadores'!$AV$48</f>
        <v>1</v>
      </c>
      <c r="G29" s="195">
        <f t="shared" si="0"/>
        <v>1</v>
      </c>
      <c r="H29" s="195">
        <f t="shared" ref="H29:H31" si="4">IF(OR(E29="",F29="",$AD$23="",$AD$24=""),"",(E29*$AD$23)+(F29*$AD$24))</f>
        <v>1</v>
      </c>
      <c r="I29" s="197">
        <f t="shared" si="2"/>
        <v>0.95</v>
      </c>
      <c r="J29" s="197">
        <f>IFERROR((G29*$L$22)+(H29*$L$23),"")</f>
        <v>1</v>
      </c>
      <c r="K29" s="672"/>
      <c r="L29" s="672"/>
      <c r="M29" s="672"/>
      <c r="N29" s="672"/>
      <c r="O29" s="672"/>
      <c r="P29" s="672"/>
      <c r="Q29" s="672"/>
      <c r="R29" s="672"/>
      <c r="S29" s="673"/>
      <c r="T29" s="641"/>
      <c r="U29" s="641"/>
      <c r="V29" s="641"/>
      <c r="W29" s="641"/>
      <c r="X29" s="641"/>
      <c r="Y29" s="641"/>
      <c r="Z29" s="641"/>
      <c r="AA29" s="641"/>
      <c r="AB29" s="641"/>
      <c r="AC29" s="641"/>
      <c r="AD29" s="641"/>
      <c r="AE29" s="12"/>
    </row>
    <row r="30" spans="1:38" ht="23.25" customHeight="1" x14ac:dyDescent="0.35">
      <c r="A30" s="7"/>
      <c r="B30" s="585" t="s">
        <v>371</v>
      </c>
      <c r="C30" s="586"/>
      <c r="D30" s="195">
        <f>'Matriz de Indicadores'!$AZ$46</f>
        <v>1</v>
      </c>
      <c r="E30" s="195">
        <f>'Matriz de Indicadores'!$AZ$47</f>
        <v>1</v>
      </c>
      <c r="F30" s="195">
        <f>'Matriz de Indicadores'!$AZ$48</f>
        <v>1</v>
      </c>
      <c r="G30" s="195">
        <f t="shared" si="0"/>
        <v>1</v>
      </c>
      <c r="H30" s="195">
        <f t="shared" si="4"/>
        <v>1</v>
      </c>
      <c r="I30" s="197">
        <f t="shared" si="2"/>
        <v>0.95</v>
      </c>
      <c r="J30" s="197">
        <f>IFERROR((G30*$L$22)+(H30*$L$23),"")</f>
        <v>1</v>
      </c>
      <c r="K30" s="672"/>
      <c r="L30" s="672"/>
      <c r="M30" s="672"/>
      <c r="N30" s="672"/>
      <c r="O30" s="672"/>
      <c r="P30" s="672"/>
      <c r="Q30" s="672"/>
      <c r="R30" s="672"/>
      <c r="S30" s="673"/>
      <c r="T30" s="641"/>
      <c r="U30" s="641"/>
      <c r="V30" s="641"/>
      <c r="W30" s="641"/>
      <c r="X30" s="641"/>
      <c r="Y30" s="641"/>
      <c r="Z30" s="641"/>
      <c r="AA30" s="641"/>
      <c r="AB30" s="641"/>
      <c r="AC30" s="641"/>
      <c r="AD30" s="641"/>
      <c r="AE30" s="12"/>
    </row>
    <row r="31" spans="1:38" ht="23.25" customHeight="1" x14ac:dyDescent="0.35">
      <c r="A31" s="7"/>
      <c r="B31" s="585" t="s">
        <v>372</v>
      </c>
      <c r="C31" s="586"/>
      <c r="D31" s="195">
        <f>'Matriz de Indicadores'!$BD$46</f>
        <v>1</v>
      </c>
      <c r="E31" s="195">
        <f>'Matriz de Indicadores'!$BD$47</f>
        <v>1</v>
      </c>
      <c r="F31" s="195">
        <f>'Matriz de Indicadores'!$BD$48</f>
        <v>1</v>
      </c>
      <c r="G31" s="195">
        <f t="shared" si="0"/>
        <v>1</v>
      </c>
      <c r="H31" s="195">
        <f t="shared" si="4"/>
        <v>1</v>
      </c>
      <c r="I31" s="197">
        <f t="shared" si="2"/>
        <v>0.95</v>
      </c>
      <c r="J31" s="197">
        <f>IFERROR((G31*$L$22)+(H31*$L$23),"")</f>
        <v>1</v>
      </c>
      <c r="K31" s="672"/>
      <c r="L31" s="672"/>
      <c r="M31" s="672"/>
      <c r="N31" s="672"/>
      <c r="O31" s="672"/>
      <c r="P31" s="672"/>
      <c r="Q31" s="672"/>
      <c r="R31" s="672"/>
      <c r="S31" s="673"/>
      <c r="T31" s="641"/>
      <c r="U31" s="641"/>
      <c r="V31" s="641"/>
      <c r="W31" s="641"/>
      <c r="X31" s="641"/>
      <c r="Y31" s="641"/>
      <c r="Z31" s="641"/>
      <c r="AA31" s="641"/>
      <c r="AB31" s="641"/>
      <c r="AC31" s="641"/>
      <c r="AD31" s="641"/>
      <c r="AE31" s="12"/>
    </row>
    <row r="32" spans="1:38" ht="23.25" customHeight="1" x14ac:dyDescent="0.35">
      <c r="A32" s="7"/>
      <c r="B32" s="585" t="s">
        <v>378</v>
      </c>
      <c r="C32" s="586"/>
      <c r="D32" s="195">
        <f>'Matriz de Indicadores'!$BH$46</f>
        <v>1</v>
      </c>
      <c r="E32" s="195">
        <f>'Matriz de Indicadores'!$BH$48</f>
        <v>1</v>
      </c>
      <c r="F32" s="195">
        <f>'Matriz de Indicadores'!$BH$48</f>
        <v>1</v>
      </c>
      <c r="G32" s="195">
        <f t="shared" si="0"/>
        <v>1</v>
      </c>
      <c r="H32" s="195">
        <f t="shared" ref="H32:H43" si="5">IF(OR(E32="",$AD$24=""),"",E32*$AD$24)</f>
        <v>0.5</v>
      </c>
      <c r="I32" s="197">
        <f t="shared" si="2"/>
        <v>0.95</v>
      </c>
      <c r="J32" s="197">
        <f t="shared" ref="J32:J43" si="6">IFERROR((G32*$L$22)+(H32*$L$24),"")</f>
        <v>0.53</v>
      </c>
      <c r="K32" s="672"/>
      <c r="L32" s="672"/>
      <c r="M32" s="672"/>
      <c r="N32" s="672"/>
      <c r="O32" s="672"/>
      <c r="P32" s="672"/>
      <c r="Q32" s="672"/>
      <c r="R32" s="672"/>
      <c r="S32" s="673"/>
      <c r="T32" s="641"/>
      <c r="U32" s="641"/>
      <c r="V32" s="641"/>
      <c r="W32" s="641"/>
      <c r="X32" s="641"/>
      <c r="Y32" s="641"/>
      <c r="Z32" s="641"/>
      <c r="AA32" s="641"/>
      <c r="AB32" s="641"/>
      <c r="AC32" s="641"/>
      <c r="AD32" s="641"/>
      <c r="AE32" s="12"/>
    </row>
    <row r="33" spans="1:31" ht="23.25" customHeight="1" x14ac:dyDescent="0.35">
      <c r="A33" s="7"/>
      <c r="B33" s="585" t="s">
        <v>379</v>
      </c>
      <c r="C33" s="586"/>
      <c r="D33" s="195">
        <f>'Matriz de Indicadores'!$BL$46</f>
        <v>1</v>
      </c>
      <c r="E33" s="195">
        <f>'Matriz de Indicadores'!$BL$48</f>
        <v>1</v>
      </c>
      <c r="F33" s="195">
        <f>'Matriz de Indicadores'!$BL$48</f>
        <v>1</v>
      </c>
      <c r="G33" s="195">
        <f t="shared" si="0"/>
        <v>1</v>
      </c>
      <c r="H33" s="195">
        <f t="shared" si="5"/>
        <v>0.5</v>
      </c>
      <c r="I33" s="197">
        <f t="shared" si="2"/>
        <v>0.95</v>
      </c>
      <c r="J33" s="197">
        <f t="shared" si="6"/>
        <v>0.53</v>
      </c>
      <c r="K33" s="672"/>
      <c r="L33" s="672"/>
      <c r="M33" s="672"/>
      <c r="N33" s="672"/>
      <c r="O33" s="672"/>
      <c r="P33" s="672"/>
      <c r="Q33" s="672"/>
      <c r="R33" s="672"/>
      <c r="S33" s="673"/>
      <c r="T33" s="641"/>
      <c r="U33" s="641"/>
      <c r="V33" s="641"/>
      <c r="W33" s="641"/>
      <c r="X33" s="641"/>
      <c r="Y33" s="641"/>
      <c r="Z33" s="641"/>
      <c r="AA33" s="641"/>
      <c r="AB33" s="641"/>
      <c r="AC33" s="641"/>
      <c r="AD33" s="641"/>
      <c r="AE33" s="12"/>
    </row>
    <row r="34" spans="1:31" ht="23.25" customHeight="1" x14ac:dyDescent="0.35">
      <c r="A34" s="7"/>
      <c r="B34" s="585" t="s">
        <v>380</v>
      </c>
      <c r="C34" s="586"/>
      <c r="D34" s="195">
        <f>'Matriz de Indicadores'!$BP$46</f>
        <v>1</v>
      </c>
      <c r="E34" s="195">
        <f>'Matriz de Indicadores'!$BP$48</f>
        <v>1</v>
      </c>
      <c r="F34" s="195">
        <f>'Matriz de Indicadores'!$BP$48</f>
        <v>1</v>
      </c>
      <c r="G34" s="195">
        <f t="shared" si="0"/>
        <v>1</v>
      </c>
      <c r="H34" s="195">
        <f t="shared" si="5"/>
        <v>0.5</v>
      </c>
      <c r="I34" s="197">
        <f t="shared" si="2"/>
        <v>0.95</v>
      </c>
      <c r="J34" s="197">
        <f t="shared" si="6"/>
        <v>0.53</v>
      </c>
      <c r="K34" s="672"/>
      <c r="L34" s="672"/>
      <c r="M34" s="672"/>
      <c r="N34" s="672"/>
      <c r="O34" s="672"/>
      <c r="P34" s="672"/>
      <c r="Q34" s="672"/>
      <c r="R34" s="672"/>
      <c r="S34" s="673"/>
      <c r="T34" s="641"/>
      <c r="U34" s="641"/>
      <c r="V34" s="641"/>
      <c r="W34" s="641"/>
      <c r="X34" s="641"/>
      <c r="Y34" s="641"/>
      <c r="Z34" s="641"/>
      <c r="AA34" s="641"/>
      <c r="AB34" s="641"/>
      <c r="AC34" s="641"/>
      <c r="AD34" s="641"/>
      <c r="AE34" s="12"/>
    </row>
    <row r="35" spans="1:31" ht="23.25" customHeight="1" x14ac:dyDescent="0.35">
      <c r="A35" s="7"/>
      <c r="B35" s="585" t="s">
        <v>381</v>
      </c>
      <c r="C35" s="586"/>
      <c r="D35" s="195">
        <f>'Matriz de Indicadores'!$BT$46</f>
        <v>1</v>
      </c>
      <c r="E35" s="195">
        <f>'Matriz de Indicadores'!$BT$48</f>
        <v>1</v>
      </c>
      <c r="F35" s="195">
        <f>'Matriz de Indicadores'!$BT$48</f>
        <v>1</v>
      </c>
      <c r="G35" s="195">
        <f t="shared" si="0"/>
        <v>1</v>
      </c>
      <c r="H35" s="195">
        <f t="shared" si="5"/>
        <v>0.5</v>
      </c>
      <c r="I35" s="197">
        <f t="shared" si="2"/>
        <v>0.95</v>
      </c>
      <c r="J35" s="197">
        <f t="shared" si="6"/>
        <v>0.53</v>
      </c>
      <c r="K35" s="672"/>
      <c r="L35" s="672"/>
      <c r="M35" s="672"/>
      <c r="N35" s="672"/>
      <c r="O35" s="672"/>
      <c r="P35" s="672"/>
      <c r="Q35" s="672"/>
      <c r="R35" s="672"/>
      <c r="S35" s="673"/>
      <c r="T35" s="641"/>
      <c r="U35" s="641"/>
      <c r="V35" s="641"/>
      <c r="W35" s="641"/>
      <c r="X35" s="641"/>
      <c r="Y35" s="641"/>
      <c r="Z35" s="641"/>
      <c r="AA35" s="641"/>
      <c r="AB35" s="641"/>
      <c r="AC35" s="641"/>
      <c r="AD35" s="641"/>
      <c r="AE35" s="12"/>
    </row>
    <row r="36" spans="1:31" ht="23.25" customHeight="1" x14ac:dyDescent="0.35">
      <c r="A36" s="7"/>
      <c r="B36" s="585" t="s">
        <v>382</v>
      </c>
      <c r="C36" s="586"/>
      <c r="D36" s="195">
        <f>'Matriz de Indicadores'!$BX$46</f>
        <v>0</v>
      </c>
      <c r="E36" s="195">
        <f>'Matriz de Indicadores'!$BX$48</f>
        <v>0</v>
      </c>
      <c r="F36" s="195">
        <f>'Matriz de Indicadores'!$BX$48</f>
        <v>0</v>
      </c>
      <c r="G36" s="195">
        <f t="shared" si="0"/>
        <v>0</v>
      </c>
      <c r="H36" s="195">
        <f t="shared" si="5"/>
        <v>0</v>
      </c>
      <c r="I36" s="197">
        <f t="shared" si="2"/>
        <v>0.95</v>
      </c>
      <c r="J36" s="197">
        <f t="shared" si="6"/>
        <v>0</v>
      </c>
      <c r="K36" s="672"/>
      <c r="L36" s="672"/>
      <c r="M36" s="672"/>
      <c r="N36" s="672"/>
      <c r="O36" s="672"/>
      <c r="P36" s="672"/>
      <c r="Q36" s="672"/>
      <c r="R36" s="672"/>
      <c r="S36" s="673"/>
      <c r="T36" s="641"/>
      <c r="U36" s="641"/>
      <c r="V36" s="641"/>
      <c r="W36" s="641"/>
      <c r="X36" s="641"/>
      <c r="Y36" s="641"/>
      <c r="Z36" s="641"/>
      <c r="AA36" s="641"/>
      <c r="AB36" s="641"/>
      <c r="AC36" s="641"/>
      <c r="AD36" s="641"/>
      <c r="AE36" s="12"/>
    </row>
    <row r="37" spans="1:31" ht="23.25" customHeight="1" x14ac:dyDescent="0.35">
      <c r="A37" s="7"/>
      <c r="B37" s="585" t="s">
        <v>383</v>
      </c>
      <c r="C37" s="586"/>
      <c r="D37" s="195" t="str">
        <f>'Matriz de Indicadores'!$CB$46</f>
        <v/>
      </c>
      <c r="E37" s="195" t="str">
        <f>'Matriz de Indicadores'!$CB$48</f>
        <v/>
      </c>
      <c r="F37" s="195" t="str">
        <f>'Matriz de Indicadores'!$CB$48</f>
        <v/>
      </c>
      <c r="G37" s="195" t="str">
        <f t="shared" si="0"/>
        <v/>
      </c>
      <c r="H37" s="195" t="str">
        <f t="shared" si="5"/>
        <v/>
      </c>
      <c r="I37" s="197">
        <f t="shared" si="2"/>
        <v>0.95</v>
      </c>
      <c r="J37" s="197" t="str">
        <f t="shared" si="6"/>
        <v/>
      </c>
      <c r="K37" s="672"/>
      <c r="L37" s="672"/>
      <c r="M37" s="672"/>
      <c r="N37" s="672"/>
      <c r="O37" s="672"/>
      <c r="P37" s="672"/>
      <c r="Q37" s="672"/>
      <c r="R37" s="672"/>
      <c r="S37" s="673"/>
      <c r="T37" s="641"/>
      <c r="U37" s="641"/>
      <c r="V37" s="641"/>
      <c r="W37" s="641"/>
      <c r="X37" s="641"/>
      <c r="Y37" s="641"/>
      <c r="Z37" s="641"/>
      <c r="AA37" s="641"/>
      <c r="AB37" s="641"/>
      <c r="AC37" s="641"/>
      <c r="AD37" s="641"/>
      <c r="AE37" s="12"/>
    </row>
    <row r="38" spans="1:31" ht="23.25" customHeight="1" x14ac:dyDescent="0.35">
      <c r="A38" s="7"/>
      <c r="B38" s="585" t="s">
        <v>384</v>
      </c>
      <c r="C38" s="586"/>
      <c r="D38" s="195" t="str">
        <f>'Matriz de Indicadores'!$CF$46</f>
        <v/>
      </c>
      <c r="E38" s="195" t="str">
        <f>'Matriz de Indicadores'!$CF$48</f>
        <v/>
      </c>
      <c r="F38" s="195" t="str">
        <f>'Matriz de Indicadores'!$CF$48</f>
        <v/>
      </c>
      <c r="G38" s="195" t="str">
        <f t="shared" si="0"/>
        <v/>
      </c>
      <c r="H38" s="195" t="str">
        <f t="shared" si="5"/>
        <v/>
      </c>
      <c r="I38" s="197">
        <f t="shared" si="2"/>
        <v>0.95</v>
      </c>
      <c r="J38" s="197" t="str">
        <f t="shared" si="6"/>
        <v/>
      </c>
      <c r="K38" s="672"/>
      <c r="L38" s="672"/>
      <c r="M38" s="672"/>
      <c r="N38" s="672"/>
      <c r="O38" s="672"/>
      <c r="P38" s="672"/>
      <c r="Q38" s="672"/>
      <c r="R38" s="672"/>
      <c r="S38" s="673"/>
      <c r="T38" s="641"/>
      <c r="U38" s="641"/>
      <c r="V38" s="641"/>
      <c r="W38" s="641"/>
      <c r="X38" s="641"/>
      <c r="Y38" s="641"/>
      <c r="Z38" s="641"/>
      <c r="AA38" s="641"/>
      <c r="AB38" s="641"/>
      <c r="AC38" s="641"/>
      <c r="AD38" s="641"/>
      <c r="AE38" s="12"/>
    </row>
    <row r="39" spans="1:31" ht="23.25" customHeight="1" x14ac:dyDescent="0.35">
      <c r="A39" s="7"/>
      <c r="B39" s="585" t="s">
        <v>385</v>
      </c>
      <c r="C39" s="586"/>
      <c r="D39" s="195" t="str">
        <f>'Matriz de Indicadores'!$CJ$46</f>
        <v/>
      </c>
      <c r="E39" s="195" t="str">
        <f>'Matriz de Indicadores'!$CJ$48</f>
        <v/>
      </c>
      <c r="F39" s="195" t="str">
        <f>'Matriz de Indicadores'!$CJ$48</f>
        <v/>
      </c>
      <c r="G39" s="195" t="str">
        <f t="shared" si="0"/>
        <v/>
      </c>
      <c r="H39" s="195" t="str">
        <f t="shared" si="5"/>
        <v/>
      </c>
      <c r="I39" s="197">
        <f t="shared" si="2"/>
        <v>0.95</v>
      </c>
      <c r="J39" s="197" t="str">
        <f t="shared" si="6"/>
        <v/>
      </c>
      <c r="K39" s="672"/>
      <c r="L39" s="672"/>
      <c r="M39" s="672"/>
      <c r="N39" s="672"/>
      <c r="O39" s="672"/>
      <c r="P39" s="672"/>
      <c r="Q39" s="672"/>
      <c r="R39" s="672"/>
      <c r="S39" s="673"/>
      <c r="T39" s="641"/>
      <c r="U39" s="641"/>
      <c r="V39" s="641"/>
      <c r="W39" s="641"/>
      <c r="X39" s="641"/>
      <c r="Y39" s="641"/>
      <c r="Z39" s="641"/>
      <c r="AA39" s="641"/>
      <c r="AB39" s="641"/>
      <c r="AC39" s="641"/>
      <c r="AD39" s="641"/>
      <c r="AE39" s="12"/>
    </row>
    <row r="40" spans="1:31" ht="23.25" customHeight="1" x14ac:dyDescent="0.35">
      <c r="A40" s="7"/>
      <c r="B40" s="585" t="s">
        <v>386</v>
      </c>
      <c r="C40" s="586"/>
      <c r="D40" s="195" t="str">
        <f>'Matriz de Indicadores'!$CN$46</f>
        <v/>
      </c>
      <c r="E40" s="195" t="str">
        <f>'Matriz de Indicadores'!$CN$48</f>
        <v/>
      </c>
      <c r="F40" s="195" t="str">
        <f>'Matriz de Indicadores'!$CN$48</f>
        <v/>
      </c>
      <c r="G40" s="195" t="str">
        <f t="shared" si="0"/>
        <v/>
      </c>
      <c r="H40" s="195" t="str">
        <f t="shared" si="5"/>
        <v/>
      </c>
      <c r="I40" s="197">
        <f t="shared" si="2"/>
        <v>0.95</v>
      </c>
      <c r="J40" s="197" t="str">
        <f t="shared" si="6"/>
        <v/>
      </c>
      <c r="K40" s="672"/>
      <c r="L40" s="672"/>
      <c r="M40" s="672"/>
      <c r="N40" s="672"/>
      <c r="O40" s="672"/>
      <c r="P40" s="672"/>
      <c r="Q40" s="672"/>
      <c r="R40" s="672"/>
      <c r="S40" s="673"/>
      <c r="T40" s="641"/>
      <c r="U40" s="641"/>
      <c r="V40" s="641"/>
      <c r="W40" s="641"/>
      <c r="X40" s="641"/>
      <c r="Y40" s="641"/>
      <c r="Z40" s="641"/>
      <c r="AA40" s="641"/>
      <c r="AB40" s="641"/>
      <c r="AC40" s="641"/>
      <c r="AD40" s="641"/>
      <c r="AE40" s="12"/>
    </row>
    <row r="41" spans="1:31" ht="23.25" customHeight="1" x14ac:dyDescent="0.35">
      <c r="A41" s="7"/>
      <c r="B41" s="585" t="s">
        <v>387</v>
      </c>
      <c r="C41" s="586"/>
      <c r="D41" s="195" t="str">
        <f>'Matriz de Indicadores'!$CR$46</f>
        <v/>
      </c>
      <c r="E41" s="195" t="str">
        <f>'Matriz de Indicadores'!$CR$48</f>
        <v/>
      </c>
      <c r="F41" s="195" t="str">
        <f>'Matriz de Indicadores'!$CR$48</f>
        <v/>
      </c>
      <c r="G41" s="195" t="str">
        <f t="shared" si="0"/>
        <v/>
      </c>
      <c r="H41" s="195" t="str">
        <f t="shared" si="5"/>
        <v/>
      </c>
      <c r="I41" s="197">
        <f t="shared" si="2"/>
        <v>0.95</v>
      </c>
      <c r="J41" s="197" t="str">
        <f t="shared" si="6"/>
        <v/>
      </c>
      <c r="K41" s="672"/>
      <c r="L41" s="672"/>
      <c r="M41" s="672"/>
      <c r="N41" s="672"/>
      <c r="O41" s="672"/>
      <c r="P41" s="672"/>
      <c r="Q41" s="672"/>
      <c r="R41" s="672"/>
      <c r="S41" s="673"/>
      <c r="T41" s="641"/>
      <c r="U41" s="641"/>
      <c r="V41" s="641"/>
      <c r="W41" s="641"/>
      <c r="X41" s="641"/>
      <c r="Y41" s="641"/>
      <c r="Z41" s="641"/>
      <c r="AA41" s="641"/>
      <c r="AB41" s="641"/>
      <c r="AC41" s="641"/>
      <c r="AD41" s="641"/>
      <c r="AE41" s="12"/>
    </row>
    <row r="42" spans="1:31" ht="23.25" customHeight="1" x14ac:dyDescent="0.35">
      <c r="A42" s="7"/>
      <c r="B42" s="585" t="s">
        <v>388</v>
      </c>
      <c r="C42" s="586"/>
      <c r="D42" s="195">
        <f>'Matriz de Indicadores'!$CV$46</f>
        <v>0</v>
      </c>
      <c r="E42" s="195">
        <f>'Matriz de Indicadores'!$CV$48</f>
        <v>0</v>
      </c>
      <c r="F42" s="195">
        <f>'Matriz de Indicadores'!$CV$48</f>
        <v>0</v>
      </c>
      <c r="G42" s="195">
        <f t="shared" si="0"/>
        <v>0</v>
      </c>
      <c r="H42" s="195">
        <f t="shared" si="5"/>
        <v>0</v>
      </c>
      <c r="I42" s="197">
        <f t="shared" si="2"/>
        <v>0.95</v>
      </c>
      <c r="J42" s="197">
        <f t="shared" si="6"/>
        <v>0</v>
      </c>
      <c r="K42" s="672"/>
      <c r="L42" s="672"/>
      <c r="M42" s="672"/>
      <c r="N42" s="672"/>
      <c r="O42" s="672"/>
      <c r="P42" s="672"/>
      <c r="Q42" s="672"/>
      <c r="R42" s="672"/>
      <c r="S42" s="673"/>
      <c r="T42" s="641"/>
      <c r="U42" s="641"/>
      <c r="V42" s="641"/>
      <c r="W42" s="641"/>
      <c r="X42" s="641"/>
      <c r="Y42" s="641"/>
      <c r="Z42" s="641"/>
      <c r="AA42" s="641"/>
      <c r="AB42" s="641"/>
      <c r="AC42" s="641"/>
      <c r="AD42" s="641"/>
      <c r="AE42" s="12"/>
    </row>
    <row r="43" spans="1:31" ht="23.25" customHeight="1" x14ac:dyDescent="0.35">
      <c r="A43" s="7"/>
      <c r="B43" s="585" t="s">
        <v>389</v>
      </c>
      <c r="C43" s="586"/>
      <c r="D43" s="195">
        <f>'Matriz de Indicadores'!$CZ$46</f>
        <v>0</v>
      </c>
      <c r="E43" s="195">
        <f>'Matriz de Indicadores'!$CZ$48</f>
        <v>0</v>
      </c>
      <c r="F43" s="195">
        <f>'Matriz de Indicadores'!$CZ$48</f>
        <v>0</v>
      </c>
      <c r="G43" s="195">
        <f t="shared" si="0"/>
        <v>0</v>
      </c>
      <c r="H43" s="195">
        <f t="shared" si="5"/>
        <v>0</v>
      </c>
      <c r="I43" s="197">
        <f t="shared" si="2"/>
        <v>0.95</v>
      </c>
      <c r="J43" s="197">
        <f t="shared" si="6"/>
        <v>0</v>
      </c>
      <c r="K43" s="672"/>
      <c r="L43" s="672"/>
      <c r="M43" s="672"/>
      <c r="N43" s="672"/>
      <c r="O43" s="672"/>
      <c r="P43" s="672"/>
      <c r="Q43" s="672"/>
      <c r="R43" s="672"/>
      <c r="S43" s="673"/>
      <c r="T43" s="641"/>
      <c r="U43" s="641"/>
      <c r="V43" s="641"/>
      <c r="W43" s="641"/>
      <c r="X43" s="641"/>
      <c r="Y43" s="641"/>
      <c r="Z43" s="641"/>
      <c r="AA43" s="641"/>
      <c r="AB43" s="641"/>
      <c r="AC43" s="641"/>
      <c r="AD43" s="641"/>
      <c r="AE43" s="12"/>
    </row>
    <row r="44" spans="1:31" ht="23.25" customHeight="1" x14ac:dyDescent="0.35">
      <c r="A44" s="7"/>
      <c r="B44" s="514" t="s">
        <v>393</v>
      </c>
      <c r="C44" s="515"/>
      <c r="D44" s="515"/>
      <c r="E44" s="515"/>
      <c r="F44" s="515"/>
      <c r="G44" s="515"/>
      <c r="H44" s="515"/>
      <c r="I44" s="515"/>
      <c r="J44" s="515"/>
      <c r="K44" s="515"/>
      <c r="L44" s="515"/>
      <c r="M44" s="515"/>
      <c r="N44" s="515"/>
      <c r="O44" s="515"/>
      <c r="P44" s="515"/>
      <c r="Q44" s="515"/>
      <c r="R44" s="515"/>
      <c r="S44" s="515"/>
      <c r="T44" s="515"/>
      <c r="U44" s="515"/>
      <c r="V44" s="515"/>
      <c r="W44" s="515"/>
      <c r="X44" s="515"/>
      <c r="Y44" s="515"/>
      <c r="Z44" s="515"/>
      <c r="AA44" s="515"/>
      <c r="AB44" s="515"/>
      <c r="AC44" s="515"/>
      <c r="AD44" s="515"/>
      <c r="AE44" s="12"/>
    </row>
    <row r="45" spans="1:31" ht="23.25" customHeight="1" x14ac:dyDescent="0.35">
      <c r="A45" s="7"/>
      <c r="B45" s="601"/>
      <c r="C45" s="601"/>
      <c r="D45" s="601"/>
      <c r="E45" s="601"/>
      <c r="F45" s="601"/>
      <c r="G45" s="601"/>
      <c r="H45" s="601"/>
      <c r="I45" s="601"/>
      <c r="J45" s="601"/>
      <c r="K45" s="601"/>
      <c r="L45" s="601"/>
      <c r="M45" s="601"/>
      <c r="N45" s="601"/>
      <c r="O45" s="601"/>
      <c r="P45" s="601"/>
      <c r="Q45" s="601"/>
      <c r="R45" s="601"/>
      <c r="S45" s="601"/>
      <c r="T45" s="604"/>
      <c r="U45" s="600"/>
      <c r="V45" s="601"/>
      <c r="W45" s="601"/>
      <c r="X45" s="601"/>
      <c r="Y45" s="601"/>
      <c r="Z45" s="601"/>
      <c r="AA45" s="601"/>
      <c r="AB45" s="601"/>
      <c r="AC45" s="601"/>
      <c r="AD45" s="601"/>
      <c r="AE45" s="12"/>
    </row>
    <row r="46" spans="1:31" ht="23.25" customHeight="1" x14ac:dyDescent="0.35">
      <c r="A46" s="7"/>
      <c r="B46" s="603"/>
      <c r="C46" s="603"/>
      <c r="D46" s="603"/>
      <c r="E46" s="603"/>
      <c r="F46" s="603"/>
      <c r="G46" s="603"/>
      <c r="H46" s="603"/>
      <c r="I46" s="603"/>
      <c r="J46" s="603"/>
      <c r="K46" s="603"/>
      <c r="L46" s="603"/>
      <c r="M46" s="603"/>
      <c r="N46" s="603"/>
      <c r="O46" s="603"/>
      <c r="P46" s="603"/>
      <c r="Q46" s="603"/>
      <c r="R46" s="603"/>
      <c r="S46" s="603"/>
      <c r="T46" s="605"/>
      <c r="U46" s="602"/>
      <c r="V46" s="603"/>
      <c r="W46" s="603"/>
      <c r="X46" s="603"/>
      <c r="Y46" s="603"/>
      <c r="Z46" s="603"/>
      <c r="AA46" s="603"/>
      <c r="AB46" s="603"/>
      <c r="AC46" s="603"/>
      <c r="AD46" s="603"/>
      <c r="AE46" s="12"/>
    </row>
    <row r="47" spans="1:31" ht="23.25" customHeight="1" x14ac:dyDescent="0.35">
      <c r="A47" s="7"/>
      <c r="B47" s="603"/>
      <c r="C47" s="603"/>
      <c r="D47" s="603"/>
      <c r="E47" s="603"/>
      <c r="F47" s="603"/>
      <c r="G47" s="603"/>
      <c r="H47" s="603"/>
      <c r="I47" s="603"/>
      <c r="J47" s="603"/>
      <c r="K47" s="603"/>
      <c r="L47" s="603"/>
      <c r="M47" s="603"/>
      <c r="N47" s="603"/>
      <c r="O47" s="603"/>
      <c r="P47" s="603"/>
      <c r="Q47" s="603"/>
      <c r="R47" s="603"/>
      <c r="S47" s="603"/>
      <c r="T47" s="605"/>
      <c r="U47" s="602"/>
      <c r="V47" s="603"/>
      <c r="W47" s="603"/>
      <c r="X47" s="603"/>
      <c r="Y47" s="603"/>
      <c r="Z47" s="603"/>
      <c r="AA47" s="603"/>
      <c r="AB47" s="603"/>
      <c r="AC47" s="603"/>
      <c r="AD47" s="603"/>
      <c r="AE47" s="12"/>
    </row>
    <row r="48" spans="1:31" ht="23.25" customHeight="1" x14ac:dyDescent="0.35">
      <c r="A48" s="7"/>
      <c r="B48" s="603"/>
      <c r="C48" s="603"/>
      <c r="D48" s="603"/>
      <c r="E48" s="603"/>
      <c r="F48" s="603"/>
      <c r="G48" s="603"/>
      <c r="H48" s="603"/>
      <c r="I48" s="603"/>
      <c r="J48" s="603"/>
      <c r="K48" s="603"/>
      <c r="L48" s="603"/>
      <c r="M48" s="603"/>
      <c r="N48" s="603"/>
      <c r="O48" s="603"/>
      <c r="P48" s="603"/>
      <c r="Q48" s="603"/>
      <c r="R48" s="603"/>
      <c r="S48" s="603"/>
      <c r="T48" s="605"/>
      <c r="U48" s="602"/>
      <c r="V48" s="603"/>
      <c r="W48" s="603"/>
      <c r="X48" s="603"/>
      <c r="Y48" s="603"/>
      <c r="Z48" s="603"/>
      <c r="AA48" s="603"/>
      <c r="AB48" s="603"/>
      <c r="AC48" s="603"/>
      <c r="AD48" s="603"/>
      <c r="AE48" s="12"/>
    </row>
    <row r="49" spans="1:31" ht="23.25" customHeight="1" x14ac:dyDescent="0.35">
      <c r="A49" s="7"/>
      <c r="B49" s="603"/>
      <c r="C49" s="603"/>
      <c r="D49" s="603"/>
      <c r="E49" s="603"/>
      <c r="F49" s="603"/>
      <c r="G49" s="603"/>
      <c r="H49" s="603"/>
      <c r="I49" s="603"/>
      <c r="J49" s="603"/>
      <c r="K49" s="603"/>
      <c r="L49" s="603"/>
      <c r="M49" s="603"/>
      <c r="N49" s="603"/>
      <c r="O49" s="603"/>
      <c r="P49" s="603"/>
      <c r="Q49" s="603"/>
      <c r="R49" s="603"/>
      <c r="S49" s="603"/>
      <c r="T49" s="605"/>
      <c r="U49" s="602"/>
      <c r="V49" s="603"/>
      <c r="W49" s="603"/>
      <c r="X49" s="603"/>
      <c r="Y49" s="603"/>
      <c r="Z49" s="603"/>
      <c r="AA49" s="603"/>
      <c r="AB49" s="603"/>
      <c r="AC49" s="603"/>
      <c r="AD49" s="603"/>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5"/>
      <c r="U50" s="602"/>
      <c r="V50" s="603"/>
      <c r="W50" s="603"/>
      <c r="X50" s="603"/>
      <c r="Y50" s="603"/>
      <c r="Z50" s="603"/>
      <c r="AA50" s="603"/>
      <c r="AB50" s="603"/>
      <c r="AC50" s="603"/>
      <c r="AD50" s="603"/>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5"/>
      <c r="U51" s="606"/>
      <c r="V51" s="607"/>
      <c r="W51" s="607"/>
      <c r="X51" s="607"/>
      <c r="Y51" s="607"/>
      <c r="Z51" s="607"/>
      <c r="AA51" s="607"/>
      <c r="AB51" s="607"/>
      <c r="AC51" s="607"/>
      <c r="AD51" s="607"/>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5"/>
      <c r="U52" s="600"/>
      <c r="V52" s="601"/>
      <c r="W52" s="601"/>
      <c r="X52" s="601"/>
      <c r="Y52" s="601"/>
      <c r="Z52" s="601"/>
      <c r="AA52" s="601"/>
      <c r="AB52" s="601"/>
      <c r="AC52" s="601"/>
      <c r="AD52" s="601"/>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5"/>
      <c r="U53" s="602"/>
      <c r="V53" s="603"/>
      <c r="W53" s="603"/>
      <c r="X53" s="603"/>
      <c r="Y53" s="603"/>
      <c r="Z53" s="603"/>
      <c r="AA53" s="603"/>
      <c r="AB53" s="603"/>
      <c r="AC53" s="603"/>
      <c r="AD53" s="603"/>
      <c r="AE53" s="12"/>
    </row>
    <row r="54" spans="1:31" ht="23.25" customHeight="1" x14ac:dyDescent="0.35">
      <c r="A54" s="7"/>
      <c r="B54" s="603"/>
      <c r="C54" s="603"/>
      <c r="D54" s="603"/>
      <c r="E54" s="603"/>
      <c r="F54" s="603"/>
      <c r="G54" s="603"/>
      <c r="H54" s="603"/>
      <c r="I54" s="603"/>
      <c r="J54" s="603"/>
      <c r="K54" s="603"/>
      <c r="L54" s="603"/>
      <c r="M54" s="603"/>
      <c r="N54" s="603"/>
      <c r="O54" s="603"/>
      <c r="P54" s="603"/>
      <c r="Q54" s="603"/>
      <c r="R54" s="603"/>
      <c r="S54" s="603"/>
      <c r="T54" s="605"/>
      <c r="U54" s="602"/>
      <c r="V54" s="603"/>
      <c r="W54" s="603"/>
      <c r="X54" s="603"/>
      <c r="Y54" s="603"/>
      <c r="Z54" s="603"/>
      <c r="AA54" s="603"/>
      <c r="AB54" s="603"/>
      <c r="AC54" s="603"/>
      <c r="AD54" s="603"/>
      <c r="AE54" s="12"/>
    </row>
    <row r="55" spans="1:31" ht="23.25" customHeight="1" x14ac:dyDescent="0.35">
      <c r="A55" s="7"/>
      <c r="B55" s="603"/>
      <c r="C55" s="603"/>
      <c r="D55" s="603"/>
      <c r="E55" s="603"/>
      <c r="F55" s="603"/>
      <c r="G55" s="603"/>
      <c r="H55" s="603"/>
      <c r="I55" s="603"/>
      <c r="J55" s="603"/>
      <c r="K55" s="603"/>
      <c r="L55" s="603"/>
      <c r="M55" s="603"/>
      <c r="N55" s="603"/>
      <c r="O55" s="603"/>
      <c r="P55" s="603"/>
      <c r="Q55" s="603"/>
      <c r="R55" s="603"/>
      <c r="S55" s="603"/>
      <c r="T55" s="605"/>
      <c r="U55" s="602"/>
      <c r="V55" s="603"/>
      <c r="W55" s="603"/>
      <c r="X55" s="603"/>
      <c r="Y55" s="603"/>
      <c r="Z55" s="603"/>
      <c r="AA55" s="603"/>
      <c r="AB55" s="603"/>
      <c r="AC55" s="603"/>
      <c r="AD55" s="603"/>
      <c r="AE55" s="12"/>
    </row>
    <row r="56" spans="1:31" ht="23.25" customHeight="1" x14ac:dyDescent="0.35">
      <c r="A56" s="7"/>
      <c r="B56" s="603"/>
      <c r="C56" s="603"/>
      <c r="D56" s="603"/>
      <c r="E56" s="603"/>
      <c r="F56" s="603"/>
      <c r="G56" s="603"/>
      <c r="H56" s="603"/>
      <c r="I56" s="603"/>
      <c r="J56" s="603"/>
      <c r="K56" s="603"/>
      <c r="L56" s="603"/>
      <c r="M56" s="603"/>
      <c r="N56" s="603"/>
      <c r="O56" s="603"/>
      <c r="P56" s="603"/>
      <c r="Q56" s="603"/>
      <c r="R56" s="603"/>
      <c r="S56" s="603"/>
      <c r="T56" s="605"/>
      <c r="U56" s="602"/>
      <c r="V56" s="603"/>
      <c r="W56" s="603"/>
      <c r="X56" s="603"/>
      <c r="Y56" s="603"/>
      <c r="Z56" s="603"/>
      <c r="AA56" s="603"/>
      <c r="AB56" s="603"/>
      <c r="AC56" s="603"/>
      <c r="AD56" s="603"/>
      <c r="AE56" s="12"/>
    </row>
    <row r="57" spans="1:31" ht="23.25" customHeight="1" x14ac:dyDescent="0.35">
      <c r="A57" s="7"/>
      <c r="B57" s="603"/>
      <c r="C57" s="603"/>
      <c r="D57" s="603"/>
      <c r="E57" s="603"/>
      <c r="F57" s="603"/>
      <c r="G57" s="603"/>
      <c r="H57" s="603"/>
      <c r="I57" s="603"/>
      <c r="J57" s="603"/>
      <c r="K57" s="603"/>
      <c r="L57" s="603"/>
      <c r="M57" s="603"/>
      <c r="N57" s="603"/>
      <c r="O57" s="603"/>
      <c r="P57" s="603"/>
      <c r="Q57" s="603"/>
      <c r="R57" s="603"/>
      <c r="S57" s="603"/>
      <c r="T57" s="605"/>
      <c r="U57" s="602"/>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5"/>
      <c r="U58" s="602"/>
      <c r="V58" s="603"/>
      <c r="W58" s="603"/>
      <c r="X58" s="603"/>
      <c r="Y58" s="603"/>
      <c r="Z58" s="603"/>
      <c r="AA58" s="603"/>
      <c r="AB58" s="603"/>
      <c r="AC58" s="603"/>
      <c r="AD58" s="603"/>
      <c r="AE58" s="12"/>
    </row>
    <row r="59" spans="1:31" ht="23.25" customHeight="1" x14ac:dyDescent="0.35">
      <c r="A59" s="7"/>
      <c r="B59" s="603"/>
      <c r="C59" s="603"/>
      <c r="D59" s="603"/>
      <c r="E59" s="603"/>
      <c r="F59" s="603"/>
      <c r="G59" s="603"/>
      <c r="H59" s="603"/>
      <c r="I59" s="603"/>
      <c r="J59" s="603"/>
      <c r="K59" s="603"/>
      <c r="L59" s="603"/>
      <c r="M59" s="603"/>
      <c r="N59" s="603"/>
      <c r="O59" s="603"/>
      <c r="P59" s="603"/>
      <c r="Q59" s="603"/>
      <c r="R59" s="603"/>
      <c r="S59" s="603"/>
      <c r="T59" s="605"/>
      <c r="U59" s="602"/>
      <c r="V59" s="603"/>
      <c r="W59" s="603"/>
      <c r="X59" s="603"/>
      <c r="Y59" s="603"/>
      <c r="Z59" s="603"/>
      <c r="AA59" s="603"/>
      <c r="AB59" s="603"/>
      <c r="AC59" s="603"/>
      <c r="AD59" s="603"/>
      <c r="AE59" s="12"/>
    </row>
    <row r="60" spans="1:31" ht="23.25" customHeight="1" x14ac:dyDescent="0.35">
      <c r="A60" s="7"/>
      <c r="B60" s="603"/>
      <c r="C60" s="603"/>
      <c r="D60" s="603"/>
      <c r="E60" s="603"/>
      <c r="F60" s="603"/>
      <c r="G60" s="603"/>
      <c r="H60" s="603"/>
      <c r="I60" s="603"/>
      <c r="J60" s="603"/>
      <c r="K60" s="603"/>
      <c r="L60" s="603"/>
      <c r="M60" s="603"/>
      <c r="N60" s="603"/>
      <c r="O60" s="603"/>
      <c r="P60" s="603"/>
      <c r="Q60" s="603"/>
      <c r="R60" s="603"/>
      <c r="S60" s="603"/>
      <c r="T60" s="605"/>
      <c r="U60" s="602"/>
      <c r="V60" s="603"/>
      <c r="W60" s="603"/>
      <c r="X60" s="603"/>
      <c r="Y60" s="603"/>
      <c r="Z60" s="603"/>
      <c r="AA60" s="603"/>
      <c r="AB60" s="603"/>
      <c r="AC60" s="603"/>
      <c r="AD60" s="603"/>
      <c r="AE60" s="12"/>
    </row>
    <row r="61" spans="1:31" ht="23.25" customHeight="1" x14ac:dyDescent="0.35">
      <c r="A61" s="7"/>
      <c r="B61" s="603"/>
      <c r="C61" s="603"/>
      <c r="D61" s="603"/>
      <c r="E61" s="603"/>
      <c r="F61" s="603"/>
      <c r="G61" s="603"/>
      <c r="H61" s="603"/>
      <c r="I61" s="603"/>
      <c r="J61" s="603"/>
      <c r="K61" s="603"/>
      <c r="L61" s="603"/>
      <c r="M61" s="603"/>
      <c r="N61" s="603"/>
      <c r="O61" s="603"/>
      <c r="P61" s="603"/>
      <c r="Q61" s="603"/>
      <c r="R61" s="603"/>
      <c r="S61" s="603"/>
      <c r="T61" s="605"/>
      <c r="U61" s="602"/>
      <c r="V61" s="603"/>
      <c r="W61" s="603"/>
      <c r="X61" s="603"/>
      <c r="Y61" s="603"/>
      <c r="Z61" s="603"/>
      <c r="AA61" s="603"/>
      <c r="AB61" s="603"/>
      <c r="AC61" s="603"/>
      <c r="AD61" s="603"/>
      <c r="AE61" s="12"/>
    </row>
    <row r="62" spans="1:31" ht="23.25" customHeight="1" x14ac:dyDescent="0.35">
      <c r="A62" s="7"/>
      <c r="B62" s="603"/>
      <c r="C62" s="603"/>
      <c r="D62" s="603"/>
      <c r="E62" s="603"/>
      <c r="F62" s="603"/>
      <c r="G62" s="603"/>
      <c r="H62" s="603"/>
      <c r="I62" s="603"/>
      <c r="J62" s="603"/>
      <c r="K62" s="603"/>
      <c r="L62" s="603"/>
      <c r="M62" s="603"/>
      <c r="N62" s="603"/>
      <c r="O62" s="603"/>
      <c r="P62" s="603"/>
      <c r="Q62" s="603"/>
      <c r="R62" s="603"/>
      <c r="S62" s="603"/>
      <c r="T62" s="605"/>
      <c r="U62" s="602"/>
      <c r="V62" s="603"/>
      <c r="W62" s="603"/>
      <c r="X62" s="603"/>
      <c r="Y62" s="603"/>
      <c r="Z62" s="603"/>
      <c r="AA62" s="603"/>
      <c r="AB62" s="603"/>
      <c r="AC62" s="603"/>
      <c r="AD62" s="603"/>
      <c r="AE62" s="12"/>
    </row>
    <row r="63" spans="1:31" ht="23.25" customHeight="1" x14ac:dyDescent="0.35">
      <c r="A63" s="12"/>
      <c r="B63" s="12"/>
      <c r="C63" s="12"/>
      <c r="D63" s="12"/>
      <c r="E63" s="12"/>
      <c r="F63" s="12"/>
      <c r="G63" s="12"/>
      <c r="H63" s="12"/>
      <c r="I63" s="12"/>
      <c r="J63" s="12"/>
      <c r="K63" s="12"/>
      <c r="L63" s="12"/>
      <c r="M63" s="70"/>
      <c r="N63" s="70"/>
      <c r="O63" s="12"/>
      <c r="P63" s="12"/>
      <c r="Q63" s="12"/>
      <c r="R63" s="12"/>
      <c r="S63" s="12"/>
      <c r="T63" s="12"/>
      <c r="U63" s="12"/>
      <c r="V63" s="12"/>
      <c r="W63" s="12"/>
      <c r="X63" s="12"/>
      <c r="Y63" s="12"/>
      <c r="Z63" s="12"/>
      <c r="AA63" s="12"/>
      <c r="AB63" s="12"/>
      <c r="AC63" s="12"/>
      <c r="AD63" s="12"/>
      <c r="AE63" s="12"/>
    </row>
  </sheetData>
  <sheetProtection selectLockedCells="1"/>
  <mergeCells count="112">
    <mergeCell ref="B32:C32"/>
    <mergeCell ref="B41:C41"/>
    <mergeCell ref="B45:T62"/>
    <mergeCell ref="U45:AD51"/>
    <mergeCell ref="U52:AD62"/>
    <mergeCell ref="T37:AD37"/>
    <mergeCell ref="T38:AD38"/>
    <mergeCell ref="T39:AD39"/>
    <mergeCell ref="T40:AD40"/>
    <mergeCell ref="T41:AD41"/>
    <mergeCell ref="B40:C40"/>
    <mergeCell ref="B37:C37"/>
    <mergeCell ref="B38:C38"/>
    <mergeCell ref="B43:C43"/>
    <mergeCell ref="T42:AD42"/>
    <mergeCell ref="T43:AD43"/>
    <mergeCell ref="B44:AD44"/>
    <mergeCell ref="B42:C42"/>
    <mergeCell ref="B35:C35"/>
    <mergeCell ref="B36:C36"/>
    <mergeCell ref="B33:C33"/>
    <mergeCell ref="B34:C34"/>
    <mergeCell ref="B39:C39"/>
    <mergeCell ref="K40:S40"/>
    <mergeCell ref="B29:C29"/>
    <mergeCell ref="B30:C30"/>
    <mergeCell ref="T25:AD25"/>
    <mergeCell ref="T28:AD28"/>
    <mergeCell ref="T29:AD29"/>
    <mergeCell ref="K28:S28"/>
    <mergeCell ref="K29:S29"/>
    <mergeCell ref="K30:S30"/>
    <mergeCell ref="B31:C31"/>
    <mergeCell ref="B25:C25"/>
    <mergeCell ref="B28:C28"/>
    <mergeCell ref="B26:C26"/>
    <mergeCell ref="B27:C27"/>
    <mergeCell ref="K26:S26"/>
    <mergeCell ref="K27:S27"/>
    <mergeCell ref="T26:AD26"/>
    <mergeCell ref="T27:AD27"/>
    <mergeCell ref="D18:F18"/>
    <mergeCell ref="G18:M18"/>
    <mergeCell ref="O18:AD18"/>
    <mergeCell ref="B19:AD19"/>
    <mergeCell ref="C22:H22"/>
    <mergeCell ref="I22:K22"/>
    <mergeCell ref="N22:V22"/>
    <mergeCell ref="W22:AC22"/>
    <mergeCell ref="N24:V24"/>
    <mergeCell ref="W24:AC24"/>
    <mergeCell ref="C20:E20"/>
    <mergeCell ref="B11:C11"/>
    <mergeCell ref="B12:C12"/>
    <mergeCell ref="B13:J13"/>
    <mergeCell ref="K13:AD13"/>
    <mergeCell ref="S16:T16"/>
    <mergeCell ref="Y16:AA16"/>
    <mergeCell ref="B17:C17"/>
    <mergeCell ref="D17:F17"/>
    <mergeCell ref="G17:AD17"/>
    <mergeCell ref="B16:C16"/>
    <mergeCell ref="D16:E16"/>
    <mergeCell ref="F16:G16"/>
    <mergeCell ref="J16:K16"/>
    <mergeCell ref="L16:N16"/>
    <mergeCell ref="D11:AB11"/>
    <mergeCell ref="D12:AB12"/>
    <mergeCell ref="AC11:AD11"/>
    <mergeCell ref="AC12:AD12"/>
    <mergeCell ref="B14:J14"/>
    <mergeCell ref="K14:AD14"/>
    <mergeCell ref="B15:C15"/>
    <mergeCell ref="D15:E15"/>
    <mergeCell ref="F15:G15"/>
    <mergeCell ref="H15:I15"/>
    <mergeCell ref="J15:K15"/>
    <mergeCell ref="L15:N15"/>
    <mergeCell ref="O15:AD15"/>
    <mergeCell ref="T34:AD34"/>
    <mergeCell ref="T35:AD35"/>
    <mergeCell ref="T36:AD36"/>
    <mergeCell ref="T32:AD32"/>
    <mergeCell ref="T33:AD33"/>
    <mergeCell ref="T30:AD30"/>
    <mergeCell ref="T31:AD31"/>
    <mergeCell ref="G20:P20"/>
    <mergeCell ref="R20:AD20"/>
    <mergeCell ref="C21:H21"/>
    <mergeCell ref="I21:K21"/>
    <mergeCell ref="N21:V21"/>
    <mergeCell ref="W21:AC21"/>
    <mergeCell ref="B18:C18"/>
    <mergeCell ref="N23:V23"/>
    <mergeCell ref="W23:AC23"/>
    <mergeCell ref="B23:B24"/>
    <mergeCell ref="C23:H24"/>
    <mergeCell ref="L23:L24"/>
    <mergeCell ref="I23:K24"/>
    <mergeCell ref="K25:S25"/>
    <mergeCell ref="K41:S41"/>
    <mergeCell ref="K42:S42"/>
    <mergeCell ref="K43:S43"/>
    <mergeCell ref="K31:S31"/>
    <mergeCell ref="K32:S32"/>
    <mergeCell ref="K33:S33"/>
    <mergeCell ref="K34:S34"/>
    <mergeCell ref="K35:S35"/>
    <mergeCell ref="K36:S36"/>
    <mergeCell ref="K37:S37"/>
    <mergeCell ref="K38:S38"/>
    <mergeCell ref="K39:S39"/>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93" priority="9" operator="equal">
      <formula>"▲"</formula>
    </cfRule>
    <cfRule type="cellIs" dxfId="92" priority="10" operator="equal">
      <formula>"▼"</formula>
    </cfRule>
    <cfRule type="cellIs" dxfId="91" priority="11" operator="equal">
      <formula>"■"</formula>
    </cfRule>
  </conditionalFormatting>
  <conditionalFormatting sqref="J26:J43">
    <cfRule type="cellIs" dxfId="90" priority="1" stopIfTrue="1" operator="equal">
      <formula>""</formula>
    </cfRule>
    <cfRule type="cellIs" dxfId="89" priority="2" stopIfTrue="1" operator="greaterThanOrEqual">
      <formula>$AC$16</formula>
    </cfRule>
    <cfRule type="cellIs" dxfId="88" priority="3" stopIfTrue="1" operator="between">
      <formula>$U$16</formula>
      <formula>$W$16</formula>
    </cfRule>
    <cfRule type="cellIs" dxfId="87" priority="4" stopIfTrue="1" operator="lessThan">
      <formula>$Q$16</formula>
    </cfRule>
  </conditionalFormatting>
  <dataValidations count="13">
    <dataValidation type="list" allowBlank="1" showInputMessage="1" showErrorMessage="1" sqref="S16 B18">
      <formula1>"Porcentaje,Moneda,Horas,Días,Número entero,Número decimal"</formula1>
    </dataValidation>
    <dataValidation type="list" allowBlank="1" showInputMessage="1" showErrorMessage="1" sqref="H16">
      <formula1>"Creciente,Constante,Decreciente"</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AA16">
      <formula1>"Usuarios,Procesos,Aprendizaje,Recursos"</formula1>
    </dataValidation>
    <dataValidation type="list" allowBlank="1" showInputMessage="1" showErrorMessage="1" sqref="M22:M24">
      <formula1>INDIRECT($B22)</formula1>
    </dataValidation>
    <dataValidation type="list" allowBlank="1" showInputMessage="1" showErrorMessage="1" sqref="B22:B23">
      <formula1>INDIRECT($B$12)</formula1>
    </dataValidation>
    <dataValidation type="list" allowBlank="1" showInputMessage="1" showErrorMessage="1" sqref="L16:N16">
      <formula1>"Ciudadanos,Procesos,Aprendizaje,Recursos"</formula1>
    </dataValidation>
    <dataValidation type="list" allowBlank="1" showInputMessage="1" showErrorMessage="1" sqref="V16">
      <formula1>"≤ X ≤,≤ X &lt;,&lt; X ≤,&lt; X &lt;"</formula1>
    </dataValidation>
    <dataValidation type="list" allowBlank="1" showInputMessage="1" showErrorMessage="1" sqref="AB16 P16">
      <formula1>"X ≥,X &gt;,X &lt;,≤ X"</formula1>
    </dataValidation>
    <dataValidation type="list" allowBlank="1" showInputMessage="1" showErrorMessage="1" sqref="F16">
      <formula1>"Impacto,Resultado,Producto,Gestión"</formula1>
    </dataValidation>
    <dataValidation type="list" allowBlank="1" showInputMessage="1" showErrorMessage="1" sqref="J22:K22 I22:I23">
      <formula1>INDIRECT("Tabla_Dependencias[NOMBRE DE LA DEPENDENCIA]")</formula1>
    </dataValidation>
    <dataValidation type="list" allowBlank="1" showInputMessage="1" showErrorMessage="1" sqref="B12:C12">
      <formula1>INDIRECT("Objetivos_Estratégicos[ID_OE]")</formula1>
    </dataValidation>
    <dataValidation allowBlank="1" showInputMessage="1" showErrorMessage="1" prompt="Ponderación del Objetivo Estratégico en función del impacto sobre el cumplimiento global del PEI" sqref="AC11:AD11"/>
  </dataValidations>
  <pageMargins left="0.7" right="0.7" top="0.75" bottom="0.75" header="0.3" footer="0.3"/>
  <pageSetup orientation="portrait" horizontalDpi="4294967293" verticalDpi="4294967293" r:id="rId1"/>
  <ignoredErrors>
    <ignoredError sqref="D32:E35 D37:E43 E36" unlockedFormula="1"/>
    <ignoredError sqref="B28:C43"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0" tint="-0.14999847407452621"/>
  </sheetPr>
  <dimension ref="A1:AM68"/>
  <sheetViews>
    <sheetView showGridLines="0" topLeftCell="A25" zoomScale="55" zoomScaleNormal="55" workbookViewId="0">
      <selection activeCell="L39" sqref="L39"/>
    </sheetView>
  </sheetViews>
  <sheetFormatPr baseColWidth="10" defaultColWidth="0" defaultRowHeight="15" customHeight="1" zeroHeight="1" x14ac:dyDescent="0.35"/>
  <cols>
    <col min="1" max="1" width="3.1796875" customWidth="1"/>
    <col min="2" max="2" width="9.81640625" customWidth="1"/>
    <col min="3" max="3" width="6.453125" customWidth="1"/>
    <col min="4" max="13" width="10.1796875" customWidth="1"/>
    <col min="14" max="14" width="10.1796875" style="52" customWidth="1"/>
    <col min="15" max="16" width="10.1796875" customWidth="1"/>
    <col min="17" max="17" width="11" customWidth="1"/>
    <col min="18" max="18" width="11" style="68" customWidth="1"/>
    <col min="19" max="19" width="10.1796875" style="68" customWidth="1"/>
    <col min="20" max="20" width="12.81640625" customWidth="1"/>
    <col min="21" max="21" width="8" customWidth="1"/>
    <col min="22" max="22" width="9.81640625" customWidth="1"/>
    <col min="23" max="23" width="7.81640625" customWidth="1"/>
    <col min="24" max="24" width="9.453125" customWidth="1"/>
    <col min="25" max="25" width="9.1796875" customWidth="1"/>
    <col min="26" max="26" width="7" customWidth="1"/>
    <col min="27" max="27" width="6" customWidth="1"/>
    <col min="28" max="28" width="5.81640625" customWidth="1"/>
    <col min="29" max="29" width="5.54296875" customWidth="1"/>
    <col min="30" max="30" width="8.54296875" customWidth="1"/>
    <col min="31" max="31" width="3.54296875" customWidth="1"/>
    <col min="32" max="32" width="5.54296875" hidden="1" customWidth="1"/>
    <col min="33" max="33" width="6.81640625" hidden="1" customWidth="1"/>
    <col min="34" max="34" width="3.54296875" hidden="1" customWidth="1"/>
    <col min="35" max="38" width="14.453125" hidden="1" customWidth="1"/>
    <col min="39" max="39" width="3.54296875" hidden="1" customWidth="1"/>
    <col min="40" max="16384" width="14.453125" hidden="1"/>
  </cols>
  <sheetData>
    <row r="1" spans="1:38" ht="14.5" hidden="1" x14ac:dyDescent="0.35">
      <c r="A1" s="7"/>
      <c r="B1" s="7"/>
      <c r="C1" s="7"/>
      <c r="D1" s="7"/>
      <c r="E1" s="7"/>
      <c r="F1" s="7"/>
      <c r="G1" s="7"/>
      <c r="H1" s="7"/>
      <c r="I1" s="7"/>
      <c r="J1" s="7"/>
      <c r="K1" s="7"/>
      <c r="L1" s="7"/>
      <c r="M1" s="7"/>
      <c r="N1" s="75"/>
      <c r="O1" s="7"/>
      <c r="P1" s="7"/>
      <c r="Q1" s="7"/>
      <c r="R1" s="65"/>
      <c r="S1" s="65"/>
      <c r="T1" s="7"/>
      <c r="U1" s="7"/>
      <c r="V1" s="7"/>
      <c r="W1" s="7"/>
      <c r="X1" s="7"/>
      <c r="Y1" s="7"/>
      <c r="Z1" s="7"/>
      <c r="AA1" s="7"/>
      <c r="AB1" s="7"/>
      <c r="AC1" s="7"/>
      <c r="AD1" s="7"/>
      <c r="AE1" s="7"/>
    </row>
    <row r="2" spans="1:38" ht="14.5" hidden="1" x14ac:dyDescent="0.35">
      <c r="A2" s="7"/>
      <c r="B2" s="8"/>
      <c r="C2" s="8"/>
      <c r="D2" s="8"/>
      <c r="E2" s="8"/>
      <c r="F2" s="8"/>
      <c r="G2" s="8"/>
      <c r="H2" s="8"/>
      <c r="I2" s="8"/>
      <c r="J2" s="8"/>
      <c r="K2" s="8"/>
      <c r="L2" s="8"/>
      <c r="M2" s="8"/>
      <c r="N2" s="76"/>
      <c r="O2" s="8"/>
      <c r="P2" s="8"/>
      <c r="Q2" s="8"/>
      <c r="R2" s="66"/>
      <c r="S2" s="66"/>
      <c r="T2" s="8"/>
      <c r="U2" s="8"/>
      <c r="V2" s="8"/>
      <c r="W2" s="8"/>
      <c r="X2" s="8"/>
      <c r="Y2" s="8"/>
      <c r="Z2" s="8"/>
      <c r="AA2" s="8"/>
      <c r="AB2" s="8"/>
      <c r="AC2" s="9"/>
      <c r="AD2" s="9"/>
      <c r="AE2" s="9"/>
    </row>
    <row r="3" spans="1:38" ht="45" hidden="1" x14ac:dyDescent="0.35">
      <c r="A3" s="7"/>
      <c r="B3" s="13"/>
      <c r="C3" s="11"/>
      <c r="D3" s="11"/>
      <c r="E3" s="11"/>
      <c r="F3" s="11"/>
      <c r="G3" s="11"/>
      <c r="H3" s="11"/>
      <c r="I3" s="11"/>
      <c r="J3" s="11"/>
      <c r="K3" s="11"/>
      <c r="L3" s="11"/>
      <c r="M3" s="11"/>
      <c r="N3" s="77"/>
      <c r="O3" s="11"/>
      <c r="P3" s="11"/>
      <c r="Q3" s="11"/>
      <c r="R3" s="67"/>
      <c r="S3" s="67"/>
      <c r="T3" s="11"/>
      <c r="U3" s="11"/>
      <c r="V3" s="11"/>
      <c r="W3" s="11"/>
      <c r="X3" s="11"/>
      <c r="Y3" s="11"/>
      <c r="Z3" s="11"/>
      <c r="AA3" s="11"/>
      <c r="AB3" s="11"/>
      <c r="AC3" s="12"/>
      <c r="AD3" s="12"/>
      <c r="AE3" s="12"/>
    </row>
    <row r="4" spans="1:38" ht="16.5" customHeight="1" x14ac:dyDescent="0.35">
      <c r="A4" s="7"/>
      <c r="B4" s="13"/>
      <c r="C4" s="11"/>
      <c r="D4" s="11"/>
      <c r="E4" s="11"/>
      <c r="F4" s="11"/>
      <c r="G4" s="11"/>
      <c r="H4" s="11"/>
      <c r="I4" s="11"/>
      <c r="J4" s="11"/>
      <c r="K4" s="11"/>
      <c r="L4" s="11"/>
      <c r="M4" s="11"/>
      <c r="N4" s="77"/>
      <c r="O4" s="11"/>
      <c r="P4" s="11"/>
      <c r="Q4" s="11"/>
      <c r="R4" s="67"/>
      <c r="Y4" s="11"/>
      <c r="Z4" s="11"/>
      <c r="AA4" s="11"/>
      <c r="AB4" s="11"/>
      <c r="AC4" s="12"/>
      <c r="AD4" s="12"/>
      <c r="AE4" s="12"/>
    </row>
    <row r="5" spans="1:38" ht="15" customHeight="1" x14ac:dyDescent="0.5">
      <c r="A5" s="7"/>
      <c r="B5" s="32"/>
      <c r="AE5" s="12"/>
    </row>
    <row r="6" spans="1:38" ht="15" customHeight="1" x14ac:dyDescent="0.5">
      <c r="A6" s="7"/>
      <c r="B6" s="32"/>
      <c r="AE6" s="12"/>
    </row>
    <row r="7" spans="1:38" ht="15" customHeight="1" x14ac:dyDescent="0.5">
      <c r="A7" s="7"/>
      <c r="B7" s="32"/>
      <c r="AE7" s="12"/>
    </row>
    <row r="8" spans="1:38" ht="15" customHeight="1" x14ac:dyDescent="0.5">
      <c r="A8" s="7"/>
      <c r="B8" s="32"/>
      <c r="AE8" s="12"/>
    </row>
    <row r="9" spans="1:38" ht="15" customHeight="1" x14ac:dyDescent="0.5">
      <c r="A9" s="7"/>
      <c r="B9" s="32"/>
      <c r="AE9" s="12"/>
    </row>
    <row r="10" spans="1:38" ht="15" customHeight="1" x14ac:dyDescent="0.35">
      <c r="A10" s="7"/>
      <c r="B10" s="35"/>
      <c r="C10" s="35"/>
      <c r="D10" s="36"/>
      <c r="E10" s="36"/>
      <c r="F10" s="36"/>
      <c r="G10" s="36"/>
      <c r="H10" s="36"/>
      <c r="I10" s="36"/>
      <c r="J10" s="36"/>
      <c r="K10" s="36"/>
      <c r="L10" s="36"/>
      <c r="M10" s="36"/>
      <c r="N10" s="36"/>
      <c r="O10" s="36"/>
      <c r="P10" s="36"/>
      <c r="Q10" s="36"/>
      <c r="R10" s="69"/>
      <c r="Y10" s="35"/>
      <c r="Z10" s="36"/>
      <c r="AA10" s="36"/>
      <c r="AB10" s="36"/>
      <c r="AC10" s="36"/>
      <c r="AD10" s="36"/>
      <c r="AE10" s="12"/>
    </row>
    <row r="11" spans="1:38"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27" t="s">
        <v>546</v>
      </c>
      <c r="AD11" s="527"/>
      <c r="AE11" s="12"/>
    </row>
    <row r="12" spans="1:38" ht="23.25" customHeight="1" x14ac:dyDescent="0.35">
      <c r="A12" s="7"/>
      <c r="B12" s="523" t="s">
        <v>436</v>
      </c>
      <c r="C12" s="523"/>
      <c r="D12" s="551" t="str">
        <f>IF(B12=0,"",VLOOKUP(B12,Objetivos_Estratégicos[],2,FALSE))</f>
        <v>Realizar alianzas, optimizar y disponer los recursos físicos, tecnológicos, jurídicos, económicos y humanos de la entidad para el cumpliendo de los objetivos institucionales en beneficio de la ciudadanía.</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7"/>
      <c r="AC12" s="679">
        <v>7.4999999999999997E-2</v>
      </c>
      <c r="AD12" s="679"/>
      <c r="AE12" s="12"/>
    </row>
    <row r="13" spans="1:38" ht="23.25" customHeight="1" x14ac:dyDescent="0.35">
      <c r="A13" s="7"/>
      <c r="B13" s="514" t="s">
        <v>3</v>
      </c>
      <c r="C13" s="515"/>
      <c r="D13" s="515"/>
      <c r="E13" s="515"/>
      <c r="F13" s="515"/>
      <c r="G13" s="515"/>
      <c r="H13" s="515"/>
      <c r="I13" s="515"/>
      <c r="J13" s="515"/>
      <c r="K13" s="515"/>
      <c r="L13" s="515"/>
      <c r="M13" s="515"/>
      <c r="N13" s="515"/>
      <c r="O13" s="516"/>
      <c r="P13" s="514" t="s">
        <v>5</v>
      </c>
      <c r="Q13" s="515"/>
      <c r="R13" s="515"/>
      <c r="S13" s="515"/>
      <c r="T13" s="515"/>
      <c r="U13" s="515"/>
      <c r="V13" s="515"/>
      <c r="W13" s="515"/>
      <c r="X13" s="515"/>
      <c r="Y13" s="515"/>
      <c r="Z13" s="515"/>
      <c r="AA13" s="515"/>
      <c r="AB13" s="515"/>
      <c r="AC13" s="515"/>
      <c r="AD13" s="515"/>
      <c r="AE13" s="12"/>
    </row>
    <row r="14" spans="1:38" ht="36" customHeight="1" x14ac:dyDescent="0.35">
      <c r="A14" s="7"/>
      <c r="B14" s="610" t="s">
        <v>267</v>
      </c>
      <c r="C14" s="611"/>
      <c r="D14" s="611"/>
      <c r="E14" s="611"/>
      <c r="F14" s="611"/>
      <c r="G14" s="611"/>
      <c r="H14" s="611"/>
      <c r="I14" s="611"/>
      <c r="J14" s="611"/>
      <c r="K14" s="611"/>
      <c r="L14" s="611"/>
      <c r="M14" s="611"/>
      <c r="N14" s="611"/>
      <c r="O14" s="612"/>
      <c r="P14" s="610" t="s">
        <v>280</v>
      </c>
      <c r="Q14" s="611"/>
      <c r="R14" s="611"/>
      <c r="S14" s="611"/>
      <c r="T14" s="611"/>
      <c r="U14" s="611"/>
      <c r="V14" s="611"/>
      <c r="W14" s="611"/>
      <c r="X14" s="611"/>
      <c r="Y14" s="611"/>
      <c r="Z14" s="611"/>
      <c r="AA14" s="611"/>
      <c r="AB14" s="611"/>
      <c r="AC14" s="611"/>
      <c r="AD14" s="611"/>
      <c r="AE14" s="12"/>
    </row>
    <row r="15" spans="1:38"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8" t="s">
        <v>248</v>
      </c>
      <c r="P15" s="678"/>
      <c r="Q15" s="678"/>
      <c r="R15" s="678"/>
      <c r="S15" s="678"/>
      <c r="T15" s="678"/>
      <c r="U15" s="678"/>
      <c r="V15" s="678"/>
      <c r="W15" s="678"/>
      <c r="X15" s="678"/>
      <c r="Y15" s="678"/>
      <c r="Z15" s="678"/>
      <c r="AA15" s="678"/>
      <c r="AB15" s="678"/>
      <c r="AC15" s="678"/>
      <c r="AD15" s="678"/>
      <c r="AE15" s="78"/>
    </row>
    <row r="16" spans="1:38" ht="23.25" customHeight="1" x14ac:dyDescent="0.35">
      <c r="A16" s="7"/>
      <c r="B16" s="544">
        <f>IF($AC$16=0,"",$AC$16)</f>
        <v>0.95</v>
      </c>
      <c r="C16" s="545"/>
      <c r="D16" s="524">
        <v>0.9</v>
      </c>
      <c r="E16" s="526"/>
      <c r="F16" s="533" t="s">
        <v>360</v>
      </c>
      <c r="G16" s="526"/>
      <c r="H16" s="291" t="s">
        <v>270</v>
      </c>
      <c r="I16" s="189" t="str">
        <f>IF(H16="Creciente","▲",IF(H16="Decreciente","▼",IF(H16="Constante","■"," ")))</f>
        <v>▲</v>
      </c>
      <c r="J16" s="533" t="s">
        <v>397</v>
      </c>
      <c r="K16" s="526"/>
      <c r="L16" s="533" t="s">
        <v>279</v>
      </c>
      <c r="M16" s="534"/>
      <c r="N16" s="526"/>
      <c r="O16" s="74" t="s">
        <v>1</v>
      </c>
      <c r="P16" s="111" t="s">
        <v>391</v>
      </c>
      <c r="Q16" s="292">
        <v>0.84989999999999999</v>
      </c>
      <c r="R16" s="190">
        <v>-1</v>
      </c>
      <c r="S16" s="549" t="s">
        <v>2</v>
      </c>
      <c r="T16" s="550"/>
      <c r="U16" s="293">
        <v>0.85</v>
      </c>
      <c r="V16" s="129" t="s">
        <v>392</v>
      </c>
      <c r="W16" s="292">
        <v>0.94989999999999997</v>
      </c>
      <c r="X16" s="191">
        <v>0</v>
      </c>
      <c r="Y16" s="546" t="s">
        <v>249</v>
      </c>
      <c r="Z16" s="547"/>
      <c r="AA16" s="548"/>
      <c r="AB16" s="111" t="s">
        <v>390</v>
      </c>
      <c r="AC16" s="292">
        <v>0.95</v>
      </c>
      <c r="AD16" s="191">
        <v>1</v>
      </c>
      <c r="AE16" s="12"/>
      <c r="AG16" s="52"/>
      <c r="AH16" s="52"/>
      <c r="AI16" s="52"/>
      <c r="AJ16" s="52"/>
      <c r="AK16" s="52"/>
      <c r="AL16" s="52"/>
    </row>
    <row r="17" spans="1:38" s="52" customFormat="1" ht="23.25" customHeight="1" x14ac:dyDescent="0.35">
      <c r="A17" s="75"/>
      <c r="B17" s="514" t="s">
        <v>256</v>
      </c>
      <c r="C17" s="516"/>
      <c r="D17" s="527" t="s">
        <v>309</v>
      </c>
      <c r="E17" s="527"/>
      <c r="F17" s="527"/>
      <c r="G17" s="527"/>
      <c r="H17" s="527"/>
      <c r="I17" s="527"/>
      <c r="J17" s="527"/>
      <c r="K17" s="527"/>
      <c r="L17" s="514" t="s">
        <v>46</v>
      </c>
      <c r="M17" s="515"/>
      <c r="N17" s="515"/>
      <c r="O17" s="515"/>
      <c r="P17" s="515"/>
      <c r="Q17" s="515"/>
      <c r="R17" s="515"/>
      <c r="S17" s="515"/>
      <c r="T17" s="515"/>
      <c r="U17" s="515"/>
      <c r="V17" s="515"/>
      <c r="W17" s="515"/>
      <c r="X17" s="515"/>
      <c r="Y17" s="515"/>
      <c r="Z17" s="515"/>
      <c r="AA17" s="515"/>
      <c r="AB17" s="515"/>
      <c r="AC17" s="515"/>
      <c r="AD17" s="515"/>
      <c r="AE17" s="78"/>
    </row>
    <row r="18" spans="1:38" ht="23.25" customHeight="1" x14ac:dyDescent="0.35">
      <c r="A18" s="7"/>
      <c r="B18" s="533" t="s">
        <v>242</v>
      </c>
      <c r="C18" s="526"/>
      <c r="D18" s="533" t="s">
        <v>257</v>
      </c>
      <c r="E18" s="534"/>
      <c r="F18" s="526"/>
      <c r="G18" s="680" t="s">
        <v>542</v>
      </c>
      <c r="H18" s="681"/>
      <c r="I18" s="681"/>
      <c r="J18" s="681"/>
      <c r="K18" s="681"/>
      <c r="L18" s="681"/>
      <c r="M18" s="681"/>
      <c r="N18" s="126" t="s">
        <v>361</v>
      </c>
      <c r="O18" s="531" t="s">
        <v>541</v>
      </c>
      <c r="P18" s="531"/>
      <c r="Q18" s="531"/>
      <c r="R18" s="531"/>
      <c r="S18" s="531"/>
      <c r="T18" s="531"/>
      <c r="U18" s="531"/>
      <c r="V18" s="531"/>
      <c r="W18" s="531"/>
      <c r="X18" s="531"/>
      <c r="Y18" s="531"/>
      <c r="Z18" s="531"/>
      <c r="AA18" s="531"/>
      <c r="AB18" s="531"/>
      <c r="AC18" s="531"/>
      <c r="AD18" s="531"/>
      <c r="AE18" s="12"/>
      <c r="AG18" s="52"/>
      <c r="AH18" s="52"/>
      <c r="AI18" s="52"/>
      <c r="AJ18" s="52"/>
      <c r="AK18" s="52"/>
      <c r="AL18" s="52"/>
    </row>
    <row r="19" spans="1:38"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5"/>
      <c r="AE19" s="78"/>
    </row>
    <row r="20" spans="1:38" ht="35.25" customHeight="1" x14ac:dyDescent="0.35">
      <c r="A20" s="7"/>
      <c r="B20" s="192" t="s">
        <v>6</v>
      </c>
      <c r="C20" s="551" t="s">
        <v>7</v>
      </c>
      <c r="D20" s="517"/>
      <c r="E20" s="517"/>
      <c r="F20" s="358"/>
      <c r="G20" s="358"/>
      <c r="H20" s="358"/>
      <c r="I20" s="358"/>
      <c r="J20" s="358"/>
      <c r="K20" s="192" t="s">
        <v>497</v>
      </c>
      <c r="L20" s="567" t="s">
        <v>373</v>
      </c>
      <c r="M20" s="568"/>
      <c r="N20" s="568"/>
      <c r="O20" s="568"/>
      <c r="P20" s="568"/>
      <c r="Q20" s="568"/>
      <c r="R20" s="568"/>
      <c r="S20" s="568"/>
      <c r="T20" s="568"/>
      <c r="U20" s="568"/>
      <c r="V20" s="192" t="s">
        <v>523</v>
      </c>
      <c r="W20" s="567" t="s">
        <v>374</v>
      </c>
      <c r="X20" s="568"/>
      <c r="Y20" s="568"/>
      <c r="Z20" s="568"/>
      <c r="AA20" s="568"/>
      <c r="AB20" s="568"/>
      <c r="AC20" s="568"/>
      <c r="AD20" s="568"/>
      <c r="AE20" s="12"/>
      <c r="AG20" s="52"/>
      <c r="AH20" s="52"/>
      <c r="AI20" s="52"/>
      <c r="AJ20" s="52"/>
      <c r="AK20" s="52"/>
      <c r="AL20" s="52"/>
    </row>
    <row r="21" spans="1:38" s="52" customFormat="1" ht="23.25" customHeight="1" x14ac:dyDescent="0.35">
      <c r="A21" s="75"/>
      <c r="B21" s="193" t="s">
        <v>377</v>
      </c>
      <c r="C21" s="570" t="s">
        <v>67</v>
      </c>
      <c r="D21" s="571"/>
      <c r="E21" s="571"/>
      <c r="F21" s="571"/>
      <c r="G21" s="571"/>
      <c r="H21" s="571"/>
      <c r="I21" s="570" t="s">
        <v>4</v>
      </c>
      <c r="J21" s="571"/>
      <c r="K21" s="572"/>
      <c r="L21" s="164" t="s">
        <v>520</v>
      </c>
      <c r="M21" s="194" t="s">
        <v>376</v>
      </c>
      <c r="N21" s="363" t="s">
        <v>366</v>
      </c>
      <c r="O21" s="364"/>
      <c r="P21" s="364"/>
      <c r="Q21" s="364"/>
      <c r="R21" s="364"/>
      <c r="S21" s="364"/>
      <c r="T21" s="364"/>
      <c r="U21" s="364"/>
      <c r="V21" s="365"/>
      <c r="W21" s="570" t="s">
        <v>367</v>
      </c>
      <c r="X21" s="571"/>
      <c r="Y21" s="571"/>
      <c r="Z21" s="571"/>
      <c r="AA21" s="571"/>
      <c r="AB21" s="571"/>
      <c r="AC21" s="572"/>
      <c r="AD21" s="164" t="s">
        <v>440</v>
      </c>
      <c r="AE21" s="78"/>
    </row>
    <row r="22" spans="1:38" ht="42" customHeight="1" x14ac:dyDescent="0.35">
      <c r="A22" s="7"/>
      <c r="B22" s="558" t="s">
        <v>461</v>
      </c>
      <c r="C22" s="588" t="str">
        <f>IF(B22="","",VLOOKUP(B22,Estrategias_[],2,FALSE))</f>
        <v>Movilización de recursos  y consolidación de alianzas estratégicas</v>
      </c>
      <c r="D22" s="589"/>
      <c r="E22" s="589"/>
      <c r="F22" s="589"/>
      <c r="G22" s="589"/>
      <c r="H22" s="589"/>
      <c r="I22" s="645" t="s">
        <v>21</v>
      </c>
      <c r="J22" s="646"/>
      <c r="K22" s="647"/>
      <c r="L22" s="561">
        <v>0.59</v>
      </c>
      <c r="M22" s="309" t="s">
        <v>496</v>
      </c>
      <c r="N22" s="674" t="str">
        <f>IF(M22="","",VLOOKUP(M22,Indicadores_[],2,FALSE))</f>
        <v>Porcentaje de avance de la puesta en marcha de la plataforma de información que permita la consulta y sistematización de las experiencias significativas, buenas prácticas y proyectos de cooperación del sector</v>
      </c>
      <c r="O22" s="675"/>
      <c r="P22" s="675"/>
      <c r="Q22" s="675"/>
      <c r="R22" s="675"/>
      <c r="S22" s="675"/>
      <c r="T22" s="675"/>
      <c r="U22" s="675"/>
      <c r="V22" s="676"/>
      <c r="W22" s="582" t="s">
        <v>661</v>
      </c>
      <c r="X22" s="583"/>
      <c r="Y22" s="583"/>
      <c r="Z22" s="583"/>
      <c r="AA22" s="583"/>
      <c r="AB22" s="583"/>
      <c r="AC22" s="584"/>
      <c r="AD22" s="300">
        <v>0.5</v>
      </c>
      <c r="AE22" s="12"/>
    </row>
    <row r="23" spans="1:38" ht="42" customHeight="1" x14ac:dyDescent="0.35">
      <c r="A23" s="7"/>
      <c r="B23" s="560"/>
      <c r="C23" s="591"/>
      <c r="D23" s="592"/>
      <c r="E23" s="592"/>
      <c r="F23" s="592"/>
      <c r="G23" s="592"/>
      <c r="H23" s="592"/>
      <c r="I23" s="656"/>
      <c r="J23" s="657"/>
      <c r="K23" s="658"/>
      <c r="L23" s="563"/>
      <c r="M23" s="309" t="s">
        <v>609</v>
      </c>
      <c r="N23" s="674" t="str">
        <f>IF(M23="","",VLOOKUP(M23,Indicadores_[],2,FALSE))</f>
        <v>Desarrollar 26 estrategias para el fortalecimiento y cualificación del Sistema Distrital de Arte, Cultura y Patrimonio, los procesos de participación y la gestión territorial.</v>
      </c>
      <c r="O23" s="675"/>
      <c r="P23" s="675"/>
      <c r="Q23" s="675"/>
      <c r="R23" s="675"/>
      <c r="S23" s="675"/>
      <c r="T23" s="675"/>
      <c r="U23" s="675"/>
      <c r="V23" s="676"/>
      <c r="W23" s="582" t="s">
        <v>662</v>
      </c>
      <c r="X23" s="583"/>
      <c r="Y23" s="583"/>
      <c r="Z23" s="583"/>
      <c r="AA23" s="583"/>
      <c r="AB23" s="583"/>
      <c r="AC23" s="584"/>
      <c r="AD23" s="300">
        <v>0.5</v>
      </c>
      <c r="AE23" s="12"/>
    </row>
    <row r="24" spans="1:38" ht="42" customHeight="1" x14ac:dyDescent="0.35">
      <c r="A24" s="7"/>
      <c r="B24" s="558" t="s">
        <v>462</v>
      </c>
      <c r="C24" s="588" t="str">
        <f>IF(B24="","",VLOOKUP(B24,Estrategias_[],2,FALSE))</f>
        <v>Gestión documental, tecnológica, jurídica, financiera, humana y de recursos físicos de manera eficiente y eficaz.</v>
      </c>
      <c r="D24" s="589"/>
      <c r="E24" s="589"/>
      <c r="F24" s="589"/>
      <c r="G24" s="589"/>
      <c r="H24" s="590"/>
      <c r="I24" s="669" t="s">
        <v>21</v>
      </c>
      <c r="J24" s="670"/>
      <c r="K24" s="671"/>
      <c r="L24" s="561">
        <v>0.41</v>
      </c>
      <c r="M24" s="309" t="s">
        <v>610</v>
      </c>
      <c r="N24" s="674" t="str">
        <f>IF(M24="","",VLOOKUP(M24,Indicadores_[],2,FALSE))</f>
        <v xml:space="preserve">Porcentaje de actualización de las herramientas tecnológicas </v>
      </c>
      <c r="O24" s="675"/>
      <c r="P24" s="675"/>
      <c r="Q24" s="675"/>
      <c r="R24" s="675"/>
      <c r="S24" s="675"/>
      <c r="T24" s="675"/>
      <c r="U24" s="675"/>
      <c r="V24" s="676"/>
      <c r="W24" s="582" t="s">
        <v>695</v>
      </c>
      <c r="X24" s="583"/>
      <c r="Y24" s="583"/>
      <c r="Z24" s="583"/>
      <c r="AA24" s="583"/>
      <c r="AB24" s="583"/>
      <c r="AC24" s="584"/>
      <c r="AD24" s="300">
        <v>0.08</v>
      </c>
      <c r="AE24" s="12"/>
    </row>
    <row r="25" spans="1:38" ht="42" customHeight="1" x14ac:dyDescent="0.35">
      <c r="A25" s="7"/>
      <c r="B25" s="559"/>
      <c r="C25" s="682"/>
      <c r="D25" s="683"/>
      <c r="E25" s="683"/>
      <c r="F25" s="683"/>
      <c r="G25" s="683"/>
      <c r="H25" s="684"/>
      <c r="I25" s="669" t="s">
        <v>21</v>
      </c>
      <c r="J25" s="670"/>
      <c r="K25" s="671"/>
      <c r="L25" s="562"/>
      <c r="M25" s="309" t="s">
        <v>611</v>
      </c>
      <c r="N25" s="674" t="str">
        <f>IF(M25="","",VLOOKUP(M25,Indicadores_[],2,FALSE))</f>
        <v xml:space="preserve">Porcentaje de avance de la estrategia institucional y sectorial que articule arte ciencia y tecnología permitiendo el desarrollo de la gestión administrativa y misional mediante la apropiación de las TI. </v>
      </c>
      <c r="O25" s="675"/>
      <c r="P25" s="675"/>
      <c r="Q25" s="675"/>
      <c r="R25" s="675"/>
      <c r="S25" s="675"/>
      <c r="T25" s="675"/>
      <c r="U25" s="675"/>
      <c r="V25" s="676"/>
      <c r="W25" s="582" t="s">
        <v>663</v>
      </c>
      <c r="X25" s="583"/>
      <c r="Y25" s="583"/>
      <c r="Z25" s="583"/>
      <c r="AA25" s="583"/>
      <c r="AB25" s="583"/>
      <c r="AC25" s="584"/>
      <c r="AD25" s="300">
        <v>0.34</v>
      </c>
      <c r="AE25" s="12"/>
    </row>
    <row r="26" spans="1:38" ht="42" customHeight="1" x14ac:dyDescent="0.35">
      <c r="A26" s="7"/>
      <c r="B26" s="559"/>
      <c r="C26" s="682"/>
      <c r="D26" s="683"/>
      <c r="E26" s="683"/>
      <c r="F26" s="683"/>
      <c r="G26" s="683"/>
      <c r="H26" s="684"/>
      <c r="I26" s="669" t="s">
        <v>21</v>
      </c>
      <c r="J26" s="670"/>
      <c r="K26" s="671"/>
      <c r="L26" s="562"/>
      <c r="M26" s="309" t="s">
        <v>612</v>
      </c>
      <c r="N26" s="674" t="str">
        <f>IF(M26="","",VLOOKUP(M26,Indicadores_[],2,FALSE))</f>
        <v xml:space="preserve">Número de sedes mantenidas (3 sedes, almacén y bodega) en buen estado y atender los requerimientos internos y externos referentes a los mismos </v>
      </c>
      <c r="O26" s="675"/>
      <c r="P26" s="675"/>
      <c r="Q26" s="675"/>
      <c r="R26" s="675"/>
      <c r="S26" s="675"/>
      <c r="T26" s="675"/>
      <c r="U26" s="675"/>
      <c r="V26" s="676"/>
      <c r="W26" s="582" t="s">
        <v>696</v>
      </c>
      <c r="X26" s="583"/>
      <c r="Y26" s="583"/>
      <c r="Z26" s="583"/>
      <c r="AA26" s="583"/>
      <c r="AB26" s="583"/>
      <c r="AC26" s="584"/>
      <c r="AD26" s="300">
        <v>0.1</v>
      </c>
      <c r="AE26" s="12"/>
    </row>
    <row r="27" spans="1:38" ht="42" customHeight="1" x14ac:dyDescent="0.35">
      <c r="A27" s="7"/>
      <c r="B27" s="559"/>
      <c r="C27" s="682"/>
      <c r="D27" s="683"/>
      <c r="E27" s="683"/>
      <c r="F27" s="683"/>
      <c r="G27" s="683"/>
      <c r="H27" s="684"/>
      <c r="I27" s="669" t="s">
        <v>21</v>
      </c>
      <c r="J27" s="670"/>
      <c r="K27" s="671"/>
      <c r="L27" s="562"/>
      <c r="M27" s="309" t="s">
        <v>613</v>
      </c>
      <c r="N27" s="674" t="str">
        <f>IF(M27="","",VLOOKUP(M27,Indicadores_[],2,FALSE))</f>
        <v xml:space="preserve">Porcentaje de avance en la elaboración del plan de atención de requerimientos para fortalecer la gestión y el clima laboral. </v>
      </c>
      <c r="O27" s="675"/>
      <c r="P27" s="675"/>
      <c r="Q27" s="675"/>
      <c r="R27" s="675"/>
      <c r="S27" s="675"/>
      <c r="T27" s="675"/>
      <c r="U27" s="675"/>
      <c r="V27" s="676"/>
      <c r="W27" s="582" t="s">
        <v>697</v>
      </c>
      <c r="X27" s="583"/>
      <c r="Y27" s="583"/>
      <c r="Z27" s="583"/>
      <c r="AA27" s="583"/>
      <c r="AB27" s="583"/>
      <c r="AC27" s="584"/>
      <c r="AD27" s="300">
        <v>0.32</v>
      </c>
      <c r="AE27" s="12"/>
    </row>
    <row r="28" spans="1:38" ht="47.25" customHeight="1" x14ac:dyDescent="0.35">
      <c r="A28" s="7"/>
      <c r="B28" s="560"/>
      <c r="C28" s="591"/>
      <c r="D28" s="592"/>
      <c r="E28" s="592"/>
      <c r="F28" s="592"/>
      <c r="G28" s="592"/>
      <c r="H28" s="593"/>
      <c r="I28" s="613" t="s">
        <v>33</v>
      </c>
      <c r="J28" s="614"/>
      <c r="K28" s="615"/>
      <c r="L28" s="563"/>
      <c r="M28" s="309" t="s">
        <v>614</v>
      </c>
      <c r="N28" s="674" t="str">
        <f>IF(M28="","",VLOOKUP(M28,Indicadores_[],2,FALSE))</f>
        <v xml:space="preserve">Porcentaje de avance de implementación del sistema de gestión documental de conformidad con la normatividad vigente. </v>
      </c>
      <c r="O28" s="675"/>
      <c r="P28" s="675"/>
      <c r="Q28" s="675"/>
      <c r="R28" s="675"/>
      <c r="S28" s="675"/>
      <c r="T28" s="675"/>
      <c r="U28" s="675"/>
      <c r="V28" s="676"/>
      <c r="W28" s="582" t="s">
        <v>698</v>
      </c>
      <c r="X28" s="583"/>
      <c r="Y28" s="583"/>
      <c r="Z28" s="583"/>
      <c r="AA28" s="583"/>
      <c r="AB28" s="583"/>
      <c r="AC28" s="584"/>
      <c r="AD28" s="300">
        <v>0.16</v>
      </c>
      <c r="AE28" s="12"/>
    </row>
    <row r="29" spans="1:38" ht="23.25" customHeight="1" x14ac:dyDescent="0.35">
      <c r="A29" s="7"/>
      <c r="B29" s="552" t="s">
        <v>9</v>
      </c>
      <c r="C29" s="554"/>
      <c r="D29" s="161" t="s">
        <v>496</v>
      </c>
      <c r="E29" s="161" t="s">
        <v>609</v>
      </c>
      <c r="F29" s="161" t="s">
        <v>610</v>
      </c>
      <c r="G29" s="161" t="s">
        <v>611</v>
      </c>
      <c r="H29" s="161" t="s">
        <v>612</v>
      </c>
      <c r="I29" s="161" t="s">
        <v>613</v>
      </c>
      <c r="J29" s="161" t="s">
        <v>614</v>
      </c>
      <c r="K29" s="161" t="s">
        <v>461</v>
      </c>
      <c r="L29" s="161" t="s">
        <v>462</v>
      </c>
      <c r="M29" s="64" t="s">
        <v>10</v>
      </c>
      <c r="N29" s="64" t="s">
        <v>287</v>
      </c>
      <c r="O29" s="552" t="s">
        <v>375</v>
      </c>
      <c r="P29" s="553"/>
      <c r="Q29" s="553"/>
      <c r="R29" s="553"/>
      <c r="S29" s="553"/>
      <c r="T29" s="553"/>
      <c r="U29" s="553"/>
      <c r="V29" s="554"/>
      <c r="W29" s="552" t="s">
        <v>49</v>
      </c>
      <c r="X29" s="553"/>
      <c r="Y29" s="553"/>
      <c r="Z29" s="553"/>
      <c r="AA29" s="553"/>
      <c r="AB29" s="553"/>
      <c r="AC29" s="553"/>
      <c r="AD29" s="553"/>
      <c r="AE29" s="12"/>
    </row>
    <row r="30" spans="1:38" s="416" customFormat="1" ht="23.25" customHeight="1" x14ac:dyDescent="0.35">
      <c r="A30" s="7"/>
      <c r="B30" s="585" t="s">
        <v>772</v>
      </c>
      <c r="C30" s="586"/>
      <c r="D30" s="195">
        <f>'Matriz de Indicadores'!$AJ$49</f>
        <v>1</v>
      </c>
      <c r="E30" s="195">
        <f>'Matriz de Indicadores'!$AJ$50</f>
        <v>1</v>
      </c>
      <c r="F30" s="195">
        <f>'Matriz de Indicadores'!$AJ$51</f>
        <v>1</v>
      </c>
      <c r="G30" s="195">
        <f>'Matriz de Indicadores'!$AJ$52</f>
        <v>1</v>
      </c>
      <c r="H30" s="195">
        <f>'Matriz de Indicadores'!$AJ$53</f>
        <v>0</v>
      </c>
      <c r="I30" s="195">
        <f>'Matriz de Indicadores'!$AJ$54</f>
        <v>0</v>
      </c>
      <c r="J30" s="195">
        <f>'Matriz de Indicadores'!$AJ$55</f>
        <v>1</v>
      </c>
      <c r="K30" s="195">
        <f t="shared" ref="K30:K31" si="0">IF(OR(D30="",E30="",$AD$22="",$AD$23=""),"",(D30*$AD$22)+(E30*$AD$23))</f>
        <v>1</v>
      </c>
      <c r="L30" s="195">
        <f t="shared" ref="L30:L31" si="1">IF(OR(F30="",G30="",H30="",I30="",J30="",$AD$24="",$AD$25="",$AD$26="",$AD$27="",$AD$28=""),"",(F30*$AD$24)+(G30*$AD$25)+(H30*$AD$26)+(I30*$AD$27)+(J30*$AD$28))</f>
        <v>0.58000000000000007</v>
      </c>
      <c r="M30" s="419">
        <f t="shared" ref="M30:M31" si="2">IF($AC$16="","",$AC$16)</f>
        <v>0.95</v>
      </c>
      <c r="N30" s="419">
        <f t="shared" ref="N30:N31" si="3">IFERROR((K30*$L$22)+(L30*$L$24),"")</f>
        <v>0.82779999999999998</v>
      </c>
      <c r="O30" s="420"/>
      <c r="P30" s="421"/>
      <c r="Q30" s="421"/>
      <c r="R30" s="421"/>
      <c r="S30" s="421"/>
      <c r="T30" s="421"/>
      <c r="U30" s="421"/>
      <c r="V30" s="421"/>
      <c r="W30" s="421"/>
      <c r="X30" s="421"/>
      <c r="Y30" s="421"/>
      <c r="Z30" s="421"/>
      <c r="AA30" s="421"/>
      <c r="AB30" s="421"/>
      <c r="AC30" s="421"/>
      <c r="AD30" s="421"/>
      <c r="AE30" s="12"/>
    </row>
    <row r="31" spans="1:38" s="416" customFormat="1" ht="23.25" customHeight="1" x14ac:dyDescent="0.35">
      <c r="A31" s="7"/>
      <c r="B31" s="585" t="s">
        <v>773</v>
      </c>
      <c r="C31" s="586"/>
      <c r="D31" s="195">
        <f>'Matriz de Indicadores'!$AN$49</f>
        <v>1</v>
      </c>
      <c r="E31" s="195">
        <f>'Matriz de Indicadores'!$AN$50</f>
        <v>0.94000000000000006</v>
      </c>
      <c r="F31" s="195">
        <f>'Matriz de Indicadores'!$AN$51</f>
        <v>1</v>
      </c>
      <c r="G31" s="195">
        <f>'Matriz de Indicadores'!$AN$52</f>
        <v>1</v>
      </c>
      <c r="H31" s="195">
        <f>'Matriz de Indicadores'!$AN$53</f>
        <v>1</v>
      </c>
      <c r="I31" s="195">
        <f>'Matriz de Indicadores'!$AN$54</f>
        <v>1</v>
      </c>
      <c r="J31" s="195">
        <f>'Matriz de Indicadores'!$AN$54</f>
        <v>1</v>
      </c>
      <c r="K31" s="195">
        <f t="shared" si="0"/>
        <v>0.97</v>
      </c>
      <c r="L31" s="195">
        <f t="shared" si="1"/>
        <v>1</v>
      </c>
      <c r="M31" s="419">
        <f t="shared" si="2"/>
        <v>0.95</v>
      </c>
      <c r="N31" s="419">
        <f t="shared" si="3"/>
        <v>0.98229999999999995</v>
      </c>
      <c r="O31" s="420"/>
      <c r="P31" s="421"/>
      <c r="Q31" s="421"/>
      <c r="R31" s="421"/>
      <c r="S31" s="421"/>
      <c r="T31" s="421"/>
      <c r="U31" s="421"/>
      <c r="V31" s="421"/>
      <c r="W31" s="421"/>
      <c r="X31" s="421"/>
      <c r="Y31" s="421"/>
      <c r="Z31" s="421"/>
      <c r="AA31" s="421"/>
      <c r="AB31" s="421"/>
      <c r="AC31" s="421"/>
      <c r="AD31" s="421"/>
      <c r="AE31" s="12"/>
    </row>
    <row r="32" spans="1:38" ht="23.25" customHeight="1" x14ac:dyDescent="0.35">
      <c r="A32" s="7"/>
      <c r="B32" s="585" t="s">
        <v>369</v>
      </c>
      <c r="C32" s="586"/>
      <c r="D32" s="195">
        <f>'Matriz de Indicadores'!AR49</f>
        <v>1</v>
      </c>
      <c r="E32" s="195">
        <f>'Matriz de Indicadores'!$AR$50</f>
        <v>1</v>
      </c>
      <c r="F32" s="195">
        <f>'Matriz de Indicadores'!$AR$51</f>
        <v>1</v>
      </c>
      <c r="G32" s="195">
        <f>'Matriz de Indicadores'!$AR$52</f>
        <v>1</v>
      </c>
      <c r="H32" s="195">
        <f>'Matriz de Indicadores'!$AR$53</f>
        <v>0</v>
      </c>
      <c r="I32" s="195">
        <f>'Matriz de Indicadores'!$AR$54</f>
        <v>1</v>
      </c>
      <c r="J32" s="195">
        <f>'Matriz de Indicadores'!$AR$55</f>
        <v>1</v>
      </c>
      <c r="K32" s="195">
        <f>IF(OR(D32="",E32="",$AD$22="",$AD$23=""),"",(D32*$AD$22)+(E32*$AD$23))</f>
        <v>1</v>
      </c>
      <c r="L32" s="195">
        <f>IF(OR(F32="",G32="",H32="",I32="",J32="",$AD$24="",$AD$25="",$AD$26="",$AD$27="",$AD$28=""),"",(F32*$AD$24)+(G32*$AD$25)+(H32*$AD$26)+(I32*$AD$27)+(J32*$AD$28))</f>
        <v>0.9</v>
      </c>
      <c r="M32" s="197">
        <f>IF($AC$16="","",$AC$16)</f>
        <v>0.95</v>
      </c>
      <c r="N32" s="197">
        <f>IFERROR((K32*$L$22)+(L32*$L$24),"")</f>
        <v>0.95899999999999996</v>
      </c>
      <c r="O32" s="677"/>
      <c r="P32" s="672"/>
      <c r="Q32" s="672"/>
      <c r="R32" s="672"/>
      <c r="S32" s="672"/>
      <c r="T32" s="672"/>
      <c r="U32" s="672"/>
      <c r="V32" s="672"/>
      <c r="W32" s="672"/>
      <c r="X32" s="672"/>
      <c r="Y32" s="672"/>
      <c r="Z32" s="672"/>
      <c r="AA32" s="672"/>
      <c r="AB32" s="672"/>
      <c r="AC32" s="672"/>
      <c r="AD32" s="673"/>
      <c r="AE32" s="12"/>
    </row>
    <row r="33" spans="1:31" ht="23.25" customHeight="1" x14ac:dyDescent="0.35">
      <c r="A33" s="7"/>
      <c r="B33" s="585" t="s">
        <v>370</v>
      </c>
      <c r="C33" s="586"/>
      <c r="D33" s="195">
        <f>'Matriz de Indicadores'!$AV$49</f>
        <v>1</v>
      </c>
      <c r="E33" s="195">
        <f>'Matriz de Indicadores'!$AV$50</f>
        <v>1</v>
      </c>
      <c r="F33" s="195">
        <f>'Matriz de Indicadores'!$AV$51</f>
        <v>1</v>
      </c>
      <c r="G33" s="195">
        <f>'Matriz de Indicadores'!$AV$52</f>
        <v>1</v>
      </c>
      <c r="H33" s="195">
        <f>'Matriz de Indicadores'!$AV$53</f>
        <v>0</v>
      </c>
      <c r="I33" s="195">
        <f>'Matriz de Indicadores'!$AV$54</f>
        <v>1</v>
      </c>
      <c r="J33" s="195">
        <f>'Matriz de Indicadores'!$AV$55</f>
        <v>0.92307692307692302</v>
      </c>
      <c r="K33" s="195">
        <f>IF(OR(D33="",E33="",$AD$22="",$AD$23=""),"",(D33*$AD$22)+(E33*$AD$23))</f>
        <v>1</v>
      </c>
      <c r="L33" s="195">
        <f>IF(OR(F33="",G33="",H33="",I33="",J33="",$AD$24="",$AD$25="",$AD$26="",$AD$27="",$AD$28=""),"",(F33*$AD$24)+(G33*$AD$25)+(H33*$AD$26)+(I33*$AD$27)+(J33*$AD$28))</f>
        <v>0.88769230769230767</v>
      </c>
      <c r="M33" s="197">
        <f t="shared" ref="M33:M47" si="4">IF($AC$16="","",$AC$16)</f>
        <v>0.95</v>
      </c>
      <c r="N33" s="410">
        <f t="shared" ref="N33:N39" si="5">IFERROR((K33*$L$22)+(L33*$L$24),"")</f>
        <v>0.95395384615384615</v>
      </c>
      <c r="O33" s="677"/>
      <c r="P33" s="672"/>
      <c r="Q33" s="672"/>
      <c r="R33" s="672"/>
      <c r="S33" s="672"/>
      <c r="T33" s="672"/>
      <c r="U33" s="672"/>
      <c r="V33" s="672"/>
      <c r="W33" s="672"/>
      <c r="X33" s="672"/>
      <c r="Y33" s="672"/>
      <c r="Z33" s="672"/>
      <c r="AA33" s="672"/>
      <c r="AB33" s="672"/>
      <c r="AC33" s="672"/>
      <c r="AD33" s="673"/>
      <c r="AE33" s="12"/>
    </row>
    <row r="34" spans="1:31" ht="23.25" customHeight="1" x14ac:dyDescent="0.35">
      <c r="A34" s="7"/>
      <c r="B34" s="585" t="s">
        <v>371</v>
      </c>
      <c r="C34" s="586"/>
      <c r="D34" s="195">
        <f>'Matriz de Indicadores'!$AZ$49</f>
        <v>1</v>
      </c>
      <c r="E34" s="195">
        <f>'Matriz de Indicadores'!$AZ$50</f>
        <v>1</v>
      </c>
      <c r="F34" s="195">
        <f>'Matriz de Indicadores'!$AZ$51</f>
        <v>1</v>
      </c>
      <c r="G34" s="195">
        <f>'Matriz de Indicadores'!$AZ$52</f>
        <v>1</v>
      </c>
      <c r="H34" s="195">
        <f>'Matriz de Indicadores'!$AZ$53</f>
        <v>1.1730769230769229</v>
      </c>
      <c r="I34" s="195">
        <f>'Matriz de Indicadores'!$AZ$54</f>
        <v>1</v>
      </c>
      <c r="J34" s="195">
        <f>'Matriz de Indicadores'!$AZ$55</f>
        <v>1</v>
      </c>
      <c r="K34" s="195">
        <f>IF(OR(D34="",E34="",$AD$22="",$AD$23=""),"",(D34*$AD$22)+(E34*$AD$23))</f>
        <v>1</v>
      </c>
      <c r="L34" s="195">
        <f>IF(OR(F34="",G34="",H34="",I34="",J34="",$AD$24="",$AD$25="",$AD$26="",$AD$27="",$AD$28=""),"",(F34*$AD$24)+(G34*$AD$25)+(H34*$AD$26)+(I34*$AD$27)+(J34*$AD$28))</f>
        <v>1.0173076923076922</v>
      </c>
      <c r="M34" s="197">
        <f t="shared" si="4"/>
        <v>0.95</v>
      </c>
      <c r="N34" s="410">
        <f t="shared" si="5"/>
        <v>1.0070961538461538</v>
      </c>
      <c r="O34" s="677"/>
      <c r="P34" s="672"/>
      <c r="Q34" s="672"/>
      <c r="R34" s="672"/>
      <c r="S34" s="672"/>
      <c r="T34" s="672"/>
      <c r="U34" s="672"/>
      <c r="V34" s="672"/>
      <c r="W34" s="672"/>
      <c r="X34" s="672"/>
      <c r="Y34" s="672"/>
      <c r="Z34" s="672"/>
      <c r="AA34" s="672"/>
      <c r="AB34" s="672"/>
      <c r="AC34" s="672"/>
      <c r="AD34" s="673"/>
      <c r="AE34" s="12"/>
    </row>
    <row r="35" spans="1:31" ht="23.25" customHeight="1" x14ac:dyDescent="0.35">
      <c r="A35" s="7"/>
      <c r="B35" s="585" t="s">
        <v>372</v>
      </c>
      <c r="C35" s="586"/>
      <c r="D35" s="195">
        <f>'Matriz de Indicadores'!$BD$49</f>
        <v>1</v>
      </c>
      <c r="E35" s="195">
        <f>'Matriz de Indicadores'!$BD$50</f>
        <v>1</v>
      </c>
      <c r="F35" s="195">
        <f>'Matriz de Indicadores'!$BD$51</f>
        <v>1</v>
      </c>
      <c r="G35" s="195">
        <f>'Matriz de Indicadores'!$BD$52</f>
        <v>1</v>
      </c>
      <c r="H35" s="195">
        <f>'Matriz de Indicadores'!$BD$53</f>
        <v>1</v>
      </c>
      <c r="I35" s="195">
        <f>'Matriz de Indicadores'!$BD$54</f>
        <v>1</v>
      </c>
      <c r="J35" s="195">
        <f>'Matriz de Indicadores'!$BD$55</f>
        <v>1</v>
      </c>
      <c r="K35" s="195">
        <f>IF(OR(D35="",E35="",$AD$22="",$AD$23=""),"",(D35*$AD$22)+(E35*$AD$23))</f>
        <v>1</v>
      </c>
      <c r="L35" s="195">
        <f>IF(OR(F35="",G35="",H35="",I35="",J35="",$AD$24="",$AD$25="",$AD$26="",$AD$27="",$AD$28=""),"",(F35*$AD$24)+(G35*$AD$25)+(H35*$AD$26)+(I35*$AD$27)+(J35*$AD$28))</f>
        <v>1</v>
      </c>
      <c r="M35" s="197">
        <f t="shared" si="4"/>
        <v>0.95</v>
      </c>
      <c r="N35" s="410">
        <f t="shared" si="5"/>
        <v>1</v>
      </c>
      <c r="O35" s="677"/>
      <c r="P35" s="672"/>
      <c r="Q35" s="672"/>
      <c r="R35" s="672"/>
      <c r="S35" s="672"/>
      <c r="T35" s="672"/>
      <c r="U35" s="672"/>
      <c r="V35" s="672"/>
      <c r="W35" s="672"/>
      <c r="X35" s="672"/>
      <c r="Y35" s="672"/>
      <c r="Z35" s="672"/>
      <c r="AA35" s="672"/>
      <c r="AB35" s="672"/>
      <c r="AC35" s="672"/>
      <c r="AD35" s="673"/>
      <c r="AE35" s="12"/>
    </row>
    <row r="36" spans="1:31" ht="23.25" customHeight="1" x14ac:dyDescent="0.35">
      <c r="A36" s="7"/>
      <c r="B36" s="585" t="s">
        <v>378</v>
      </c>
      <c r="C36" s="586"/>
      <c r="D36" s="195">
        <f>'Matriz de Indicadores'!$BH$49</f>
        <v>1</v>
      </c>
      <c r="E36" s="195">
        <f>'Matriz de Indicadores'!$BH$50</f>
        <v>1</v>
      </c>
      <c r="F36" s="195">
        <f>'Matriz de Indicadores'!$BH$51</f>
        <v>1</v>
      </c>
      <c r="G36" s="195">
        <f>'Matriz de Indicadores'!$BH$52</f>
        <v>1</v>
      </c>
      <c r="H36" s="195">
        <f>'Matriz de Indicadores'!$BH$53</f>
        <v>0</v>
      </c>
      <c r="I36" s="195">
        <f>'Matriz de Indicadores'!$BH$54</f>
        <v>1</v>
      </c>
      <c r="J36" s="195">
        <f>'Matriz de Indicadores'!$BH$55</f>
        <v>1</v>
      </c>
      <c r="K36" s="195">
        <f t="shared" ref="K36:K39" si="6">IF(OR(D36="",E36="",$AD$22="",$AD$23=""),"",(D36*$AD$22)+(E36*$AD$23))</f>
        <v>1</v>
      </c>
      <c r="L36" s="195">
        <f t="shared" ref="L36:L40" si="7">IF(OR(F36="",G36="",H36="",I36="",J36="",$AD$24="",$AD$25="",$AD$26="",$AD$27="",$AD$28=""),"",(F36*$AD$24)+(G36*$AD$25)+(H36*$AD$26)+(I36*$AD$27)+(J36*$AD$28))</f>
        <v>0.9</v>
      </c>
      <c r="M36" s="381">
        <f t="shared" si="4"/>
        <v>0.95</v>
      </c>
      <c r="N36" s="410">
        <f t="shared" si="5"/>
        <v>0.95899999999999996</v>
      </c>
      <c r="O36" s="677"/>
      <c r="P36" s="672"/>
      <c r="Q36" s="672"/>
      <c r="R36" s="672"/>
      <c r="S36" s="672"/>
      <c r="T36" s="672"/>
      <c r="U36" s="672"/>
      <c r="V36" s="672"/>
      <c r="W36" s="672"/>
      <c r="X36" s="672"/>
      <c r="Y36" s="672"/>
      <c r="Z36" s="672"/>
      <c r="AA36" s="672"/>
      <c r="AB36" s="672"/>
      <c r="AC36" s="672"/>
      <c r="AD36" s="673"/>
      <c r="AE36" s="12"/>
    </row>
    <row r="37" spans="1:31" ht="23.25" customHeight="1" x14ac:dyDescent="0.35">
      <c r="A37" s="7"/>
      <c r="B37" s="585" t="s">
        <v>379</v>
      </c>
      <c r="C37" s="586"/>
      <c r="D37" s="195">
        <f>'Matriz de Indicadores'!$BL$49</f>
        <v>1</v>
      </c>
      <c r="E37" s="195">
        <f>'Matriz de Indicadores'!$BL$50</f>
        <v>1</v>
      </c>
      <c r="F37" s="195">
        <f>'Matriz de Indicadores'!$BL$51</f>
        <v>1</v>
      </c>
      <c r="G37" s="195">
        <f>'Matriz de Indicadores'!$BL$52</f>
        <v>1</v>
      </c>
      <c r="H37" s="195">
        <f>'Matriz de Indicadores'!$BL$53</f>
        <v>1</v>
      </c>
      <c r="I37" s="195">
        <f>'Matriz de Indicadores'!$BL$54</f>
        <v>1</v>
      </c>
      <c r="J37" s="195">
        <f>'Matriz de Indicadores'!$BL$55</f>
        <v>1</v>
      </c>
      <c r="K37" s="195">
        <f t="shared" si="6"/>
        <v>1</v>
      </c>
      <c r="L37" s="195">
        <f t="shared" si="7"/>
        <v>1</v>
      </c>
      <c r="M37" s="381">
        <f t="shared" si="4"/>
        <v>0.95</v>
      </c>
      <c r="N37" s="410">
        <f t="shared" si="5"/>
        <v>1</v>
      </c>
      <c r="O37" s="677"/>
      <c r="P37" s="672"/>
      <c r="Q37" s="672"/>
      <c r="R37" s="672"/>
      <c r="S37" s="672"/>
      <c r="T37" s="672"/>
      <c r="U37" s="672"/>
      <c r="V37" s="672"/>
      <c r="W37" s="672"/>
      <c r="X37" s="672"/>
      <c r="Y37" s="672"/>
      <c r="Z37" s="672"/>
      <c r="AA37" s="672"/>
      <c r="AB37" s="672"/>
      <c r="AC37" s="672"/>
      <c r="AD37" s="673"/>
      <c r="AE37" s="12"/>
    </row>
    <row r="38" spans="1:31" ht="23.25" customHeight="1" x14ac:dyDescent="0.35">
      <c r="A38" s="7"/>
      <c r="B38" s="585" t="s">
        <v>380</v>
      </c>
      <c r="C38" s="586"/>
      <c r="D38" s="195">
        <f>'Matriz de Indicadores'!$BP$49</f>
        <v>1</v>
      </c>
      <c r="E38" s="195">
        <f>'Matriz de Indicadores'!$BP$50</f>
        <v>1</v>
      </c>
      <c r="F38" s="195">
        <f>'Matriz de Indicadores'!$BP$51</f>
        <v>1</v>
      </c>
      <c r="G38" s="195">
        <f>'Matriz de Indicadores'!$BP$52</f>
        <v>1</v>
      </c>
      <c r="H38" s="195">
        <f>'Matriz de Indicadores'!$BP$53</f>
        <v>1</v>
      </c>
      <c r="I38" s="195">
        <f>'Matriz de Indicadores'!$BP$54</f>
        <v>1</v>
      </c>
      <c r="J38" s="195">
        <f>'Matriz de Indicadores'!$BP$55</f>
        <v>1</v>
      </c>
      <c r="K38" s="195">
        <f t="shared" si="6"/>
        <v>1</v>
      </c>
      <c r="L38" s="195">
        <f t="shared" si="7"/>
        <v>1</v>
      </c>
      <c r="M38" s="381">
        <f t="shared" si="4"/>
        <v>0.95</v>
      </c>
      <c r="N38" s="410">
        <f t="shared" si="5"/>
        <v>1</v>
      </c>
      <c r="O38" s="677"/>
      <c r="P38" s="672"/>
      <c r="Q38" s="672"/>
      <c r="R38" s="672"/>
      <c r="S38" s="672"/>
      <c r="T38" s="672"/>
      <c r="U38" s="672"/>
      <c r="V38" s="672"/>
      <c r="W38" s="672"/>
      <c r="X38" s="672"/>
      <c r="Y38" s="672"/>
      <c r="Z38" s="672"/>
      <c r="AA38" s="672"/>
      <c r="AB38" s="672"/>
      <c r="AC38" s="672"/>
      <c r="AD38" s="673"/>
      <c r="AE38" s="12"/>
    </row>
    <row r="39" spans="1:31" ht="23.25" customHeight="1" x14ac:dyDescent="0.35">
      <c r="A39" s="7"/>
      <c r="B39" s="585" t="s">
        <v>381</v>
      </c>
      <c r="C39" s="586"/>
      <c r="D39" s="195">
        <f>'Matriz de Indicadores'!$BT$49</f>
        <v>1</v>
      </c>
      <c r="E39" s="195">
        <f>'Matriz de Indicadores'!$BT$50</f>
        <v>1</v>
      </c>
      <c r="F39" s="195">
        <f>'Matriz de Indicadores'!$BT$51</f>
        <v>1</v>
      </c>
      <c r="G39" s="195">
        <f>'Matriz de Indicadores'!$BT$52</f>
        <v>1</v>
      </c>
      <c r="H39" s="195">
        <f>'Matriz de Indicadores'!$BT$53</f>
        <v>1</v>
      </c>
      <c r="I39" s="195">
        <f>'Matriz de Indicadores'!$BT$54</f>
        <v>1</v>
      </c>
      <c r="J39" s="195">
        <f>'Matriz de Indicadores'!$BT$55</f>
        <v>1</v>
      </c>
      <c r="K39" s="195">
        <f t="shared" si="6"/>
        <v>1</v>
      </c>
      <c r="L39" s="195">
        <f t="shared" si="7"/>
        <v>1</v>
      </c>
      <c r="M39" s="381">
        <f t="shared" si="4"/>
        <v>0.95</v>
      </c>
      <c r="N39" s="410">
        <f t="shared" si="5"/>
        <v>1</v>
      </c>
      <c r="O39" s="677"/>
      <c r="P39" s="672"/>
      <c r="Q39" s="672"/>
      <c r="R39" s="672"/>
      <c r="S39" s="672"/>
      <c r="T39" s="672"/>
      <c r="U39" s="672"/>
      <c r="V39" s="672"/>
      <c r="W39" s="672"/>
      <c r="X39" s="672"/>
      <c r="Y39" s="672"/>
      <c r="Z39" s="672"/>
      <c r="AA39" s="672"/>
      <c r="AB39" s="672"/>
      <c r="AC39" s="672"/>
      <c r="AD39" s="673"/>
      <c r="AE39" s="12"/>
    </row>
    <row r="40" spans="1:31" ht="23.25" customHeight="1" x14ac:dyDescent="0.35">
      <c r="A40" s="7"/>
      <c r="B40" s="585" t="s">
        <v>382</v>
      </c>
      <c r="C40" s="586"/>
      <c r="D40" s="195">
        <f>'Matriz de Indicadores'!$BX$49</f>
        <v>0</v>
      </c>
      <c r="E40" s="195">
        <f>'Matriz de Indicadores'!$BX$50</f>
        <v>0</v>
      </c>
      <c r="F40" s="195">
        <f>'Matriz de Indicadores'!$BX$51</f>
        <v>0</v>
      </c>
      <c r="G40" s="195">
        <f>'Matriz de Indicadores'!$BX$52</f>
        <v>0</v>
      </c>
      <c r="H40" s="195">
        <f>'Matriz de Indicadores'!$BX$53</f>
        <v>0</v>
      </c>
      <c r="I40" s="195">
        <f>'Matriz de Indicadores'!$BX$54</f>
        <v>0</v>
      </c>
      <c r="J40" s="195">
        <f>'Matriz de Indicadores'!$BX$55</f>
        <v>0</v>
      </c>
      <c r="K40" s="195">
        <f t="shared" ref="K40:K47" si="8">IF(OR(D40="",$AD$22=""),"",D40*$AD$22)</f>
        <v>0</v>
      </c>
      <c r="L40" s="195">
        <f t="shared" si="7"/>
        <v>0</v>
      </c>
      <c r="M40" s="381">
        <f t="shared" si="4"/>
        <v>0.95</v>
      </c>
      <c r="N40" s="381">
        <f t="shared" ref="N40" si="9">IFERROR((K40*$L$22)+(L40*$L$24),"")</f>
        <v>0</v>
      </c>
      <c r="O40" s="677"/>
      <c r="P40" s="672"/>
      <c r="Q40" s="672"/>
      <c r="R40" s="672"/>
      <c r="S40" s="672"/>
      <c r="T40" s="672"/>
      <c r="U40" s="672"/>
      <c r="V40" s="672"/>
      <c r="W40" s="672"/>
      <c r="X40" s="672"/>
      <c r="Y40" s="672"/>
      <c r="Z40" s="672"/>
      <c r="AA40" s="672"/>
      <c r="AB40" s="672"/>
      <c r="AC40" s="672"/>
      <c r="AD40" s="673"/>
      <c r="AE40" s="12"/>
    </row>
    <row r="41" spans="1:31" ht="23.25" customHeight="1" x14ac:dyDescent="0.35">
      <c r="A41" s="7"/>
      <c r="B41" s="585" t="s">
        <v>383</v>
      </c>
      <c r="C41" s="586"/>
      <c r="D41" s="195" t="str">
        <f>'Matriz de Indicadores'!$CB$49</f>
        <v/>
      </c>
      <c r="E41" s="195" t="str">
        <f>'Matriz de Indicadores'!$CB$55</f>
        <v/>
      </c>
      <c r="F41" s="195"/>
      <c r="G41" s="195"/>
      <c r="H41" s="195"/>
      <c r="I41" s="195"/>
      <c r="J41" s="195"/>
      <c r="K41" s="195" t="str">
        <f t="shared" si="8"/>
        <v/>
      </c>
      <c r="L41" s="195" t="str">
        <f t="shared" ref="L41:L47" si="10">IF(OR(E41="",$AD$28=""),"",E41*$AD$28)</f>
        <v/>
      </c>
      <c r="M41" s="197">
        <f t="shared" si="4"/>
        <v>0.95</v>
      </c>
      <c r="N41" s="197" t="str">
        <f t="shared" ref="N41:N47" si="11">IFERROR((K41*$L$22)+(L41*$L$28),"")</f>
        <v/>
      </c>
      <c r="O41" s="677"/>
      <c r="P41" s="672"/>
      <c r="Q41" s="672"/>
      <c r="R41" s="672"/>
      <c r="S41" s="672"/>
      <c r="T41" s="672"/>
      <c r="U41" s="672"/>
      <c r="V41" s="672"/>
      <c r="W41" s="672"/>
      <c r="X41" s="672"/>
      <c r="Y41" s="672"/>
      <c r="Z41" s="672"/>
      <c r="AA41" s="672"/>
      <c r="AB41" s="672"/>
      <c r="AC41" s="672"/>
      <c r="AD41" s="673"/>
      <c r="AE41" s="12"/>
    </row>
    <row r="42" spans="1:31" ht="23.25" customHeight="1" x14ac:dyDescent="0.35">
      <c r="A42" s="7"/>
      <c r="B42" s="585" t="s">
        <v>384</v>
      </c>
      <c r="C42" s="586"/>
      <c r="D42" s="195" t="str">
        <f>'Matriz de Indicadores'!$CF$49</f>
        <v/>
      </c>
      <c r="E42" s="195" t="str">
        <f>'Matriz de Indicadores'!$CF$55</f>
        <v/>
      </c>
      <c r="F42" s="195"/>
      <c r="G42" s="195"/>
      <c r="H42" s="195"/>
      <c r="I42" s="195"/>
      <c r="J42" s="195"/>
      <c r="K42" s="195" t="str">
        <f t="shared" si="8"/>
        <v/>
      </c>
      <c r="L42" s="195" t="str">
        <f t="shared" si="10"/>
        <v/>
      </c>
      <c r="M42" s="197">
        <f t="shared" si="4"/>
        <v>0.95</v>
      </c>
      <c r="N42" s="197" t="str">
        <f t="shared" si="11"/>
        <v/>
      </c>
      <c r="O42" s="677"/>
      <c r="P42" s="672"/>
      <c r="Q42" s="672"/>
      <c r="R42" s="672"/>
      <c r="S42" s="672"/>
      <c r="T42" s="672"/>
      <c r="U42" s="672"/>
      <c r="V42" s="672"/>
      <c r="W42" s="672"/>
      <c r="X42" s="672"/>
      <c r="Y42" s="672"/>
      <c r="Z42" s="672"/>
      <c r="AA42" s="672"/>
      <c r="AB42" s="672"/>
      <c r="AC42" s="672"/>
      <c r="AD42" s="673"/>
      <c r="AE42" s="12"/>
    </row>
    <row r="43" spans="1:31" ht="23.25" customHeight="1" x14ac:dyDescent="0.35">
      <c r="A43" s="7"/>
      <c r="B43" s="585" t="s">
        <v>385</v>
      </c>
      <c r="C43" s="586"/>
      <c r="D43" s="195" t="str">
        <f>'Matriz de Indicadores'!$CJ$49</f>
        <v/>
      </c>
      <c r="E43" s="195" t="str">
        <f>'Matriz de Indicadores'!$CJ$55</f>
        <v/>
      </c>
      <c r="F43" s="195"/>
      <c r="G43" s="195"/>
      <c r="H43" s="195"/>
      <c r="I43" s="195"/>
      <c r="J43" s="195"/>
      <c r="K43" s="195" t="str">
        <f t="shared" si="8"/>
        <v/>
      </c>
      <c r="L43" s="195" t="str">
        <f t="shared" si="10"/>
        <v/>
      </c>
      <c r="M43" s="197">
        <f t="shared" si="4"/>
        <v>0.95</v>
      </c>
      <c r="N43" s="197" t="str">
        <f t="shared" si="11"/>
        <v/>
      </c>
      <c r="O43" s="677"/>
      <c r="P43" s="672"/>
      <c r="Q43" s="672"/>
      <c r="R43" s="672"/>
      <c r="S43" s="672"/>
      <c r="T43" s="672"/>
      <c r="U43" s="672"/>
      <c r="V43" s="672"/>
      <c r="W43" s="672"/>
      <c r="X43" s="672"/>
      <c r="Y43" s="672"/>
      <c r="Z43" s="672"/>
      <c r="AA43" s="672"/>
      <c r="AB43" s="672"/>
      <c r="AC43" s="672"/>
      <c r="AD43" s="673"/>
      <c r="AE43" s="12"/>
    </row>
    <row r="44" spans="1:31" ht="23.25" customHeight="1" x14ac:dyDescent="0.35">
      <c r="A44" s="7"/>
      <c r="B44" s="585" t="s">
        <v>386</v>
      </c>
      <c r="C44" s="586"/>
      <c r="D44" s="195" t="str">
        <f>'Matriz de Indicadores'!$CN$49</f>
        <v/>
      </c>
      <c r="E44" s="195" t="str">
        <f>'Matriz de Indicadores'!$CN$55</f>
        <v/>
      </c>
      <c r="F44" s="195"/>
      <c r="G44" s="195"/>
      <c r="H44" s="195"/>
      <c r="I44" s="195"/>
      <c r="J44" s="195"/>
      <c r="K44" s="195" t="str">
        <f t="shared" si="8"/>
        <v/>
      </c>
      <c r="L44" s="195" t="str">
        <f t="shared" si="10"/>
        <v/>
      </c>
      <c r="M44" s="197">
        <f t="shared" si="4"/>
        <v>0.95</v>
      </c>
      <c r="N44" s="197" t="str">
        <f t="shared" si="11"/>
        <v/>
      </c>
      <c r="O44" s="677"/>
      <c r="P44" s="672"/>
      <c r="Q44" s="672"/>
      <c r="R44" s="672"/>
      <c r="S44" s="672"/>
      <c r="T44" s="672"/>
      <c r="U44" s="672"/>
      <c r="V44" s="672"/>
      <c r="W44" s="672"/>
      <c r="X44" s="672"/>
      <c r="Y44" s="672"/>
      <c r="Z44" s="672"/>
      <c r="AA44" s="672"/>
      <c r="AB44" s="672"/>
      <c r="AC44" s="672"/>
      <c r="AD44" s="673"/>
      <c r="AE44" s="12"/>
    </row>
    <row r="45" spans="1:31" ht="23.25" customHeight="1" x14ac:dyDescent="0.35">
      <c r="A45" s="7"/>
      <c r="B45" s="585" t="s">
        <v>387</v>
      </c>
      <c r="C45" s="586"/>
      <c r="D45" s="195" t="str">
        <f>'Matriz de Indicadores'!$CR$49</f>
        <v/>
      </c>
      <c r="E45" s="195" t="str">
        <f>'Matriz de Indicadores'!$CR$55</f>
        <v/>
      </c>
      <c r="F45" s="195"/>
      <c r="G45" s="195"/>
      <c r="H45" s="195"/>
      <c r="I45" s="195"/>
      <c r="J45" s="195"/>
      <c r="K45" s="195" t="str">
        <f t="shared" si="8"/>
        <v/>
      </c>
      <c r="L45" s="195" t="str">
        <f t="shared" si="10"/>
        <v/>
      </c>
      <c r="M45" s="197">
        <f t="shared" si="4"/>
        <v>0.95</v>
      </c>
      <c r="N45" s="197" t="str">
        <f t="shared" si="11"/>
        <v/>
      </c>
      <c r="O45" s="677"/>
      <c r="P45" s="672"/>
      <c r="Q45" s="672"/>
      <c r="R45" s="672"/>
      <c r="S45" s="672"/>
      <c r="T45" s="672"/>
      <c r="U45" s="672"/>
      <c r="V45" s="672"/>
      <c r="W45" s="672"/>
      <c r="X45" s="672"/>
      <c r="Y45" s="672"/>
      <c r="Z45" s="672"/>
      <c r="AA45" s="672"/>
      <c r="AB45" s="672"/>
      <c r="AC45" s="672"/>
      <c r="AD45" s="673"/>
      <c r="AE45" s="12"/>
    </row>
    <row r="46" spans="1:31" ht="23.25" customHeight="1" x14ac:dyDescent="0.35">
      <c r="A46" s="7"/>
      <c r="B46" s="585" t="s">
        <v>388</v>
      </c>
      <c r="C46" s="586"/>
      <c r="D46" s="195">
        <f>'Matriz de Indicadores'!$CV$49</f>
        <v>0</v>
      </c>
      <c r="E46" s="195">
        <f>'Matriz de Indicadores'!$CV$55</f>
        <v>0</v>
      </c>
      <c r="F46" s="195"/>
      <c r="G46" s="195"/>
      <c r="H46" s="195"/>
      <c r="I46" s="195"/>
      <c r="J46" s="195"/>
      <c r="K46" s="195">
        <f t="shared" si="8"/>
        <v>0</v>
      </c>
      <c r="L46" s="195">
        <f t="shared" si="10"/>
        <v>0</v>
      </c>
      <c r="M46" s="197">
        <f t="shared" si="4"/>
        <v>0.95</v>
      </c>
      <c r="N46" s="197">
        <f t="shared" si="11"/>
        <v>0</v>
      </c>
      <c r="O46" s="677"/>
      <c r="P46" s="672"/>
      <c r="Q46" s="672"/>
      <c r="R46" s="672"/>
      <c r="S46" s="672"/>
      <c r="T46" s="672"/>
      <c r="U46" s="672"/>
      <c r="V46" s="672"/>
      <c r="W46" s="672"/>
      <c r="X46" s="672"/>
      <c r="Y46" s="672"/>
      <c r="Z46" s="672"/>
      <c r="AA46" s="672"/>
      <c r="AB46" s="672"/>
      <c r="AC46" s="672"/>
      <c r="AD46" s="673"/>
      <c r="AE46" s="12"/>
    </row>
    <row r="47" spans="1:31" ht="23.25" customHeight="1" x14ac:dyDescent="0.35">
      <c r="A47" s="7"/>
      <c r="B47" s="585" t="s">
        <v>389</v>
      </c>
      <c r="C47" s="586"/>
      <c r="D47" s="195">
        <f>'Matriz de Indicadores'!$CZ$49</f>
        <v>0</v>
      </c>
      <c r="E47" s="195">
        <f>'Matriz de Indicadores'!$CZ$55</f>
        <v>0</v>
      </c>
      <c r="F47" s="195"/>
      <c r="G47" s="195"/>
      <c r="H47" s="195"/>
      <c r="I47" s="195"/>
      <c r="J47" s="195"/>
      <c r="K47" s="195">
        <f t="shared" si="8"/>
        <v>0</v>
      </c>
      <c r="L47" s="195">
        <f t="shared" si="10"/>
        <v>0</v>
      </c>
      <c r="M47" s="197">
        <f t="shared" si="4"/>
        <v>0.95</v>
      </c>
      <c r="N47" s="197">
        <f t="shared" si="11"/>
        <v>0</v>
      </c>
      <c r="O47" s="664"/>
      <c r="P47" s="665"/>
      <c r="Q47" s="665"/>
      <c r="R47" s="665"/>
      <c r="S47" s="665"/>
      <c r="T47" s="665"/>
      <c r="U47" s="665"/>
      <c r="V47" s="665"/>
      <c r="W47" s="665"/>
      <c r="X47" s="665"/>
      <c r="Y47" s="641"/>
      <c r="Z47" s="641"/>
      <c r="AA47" s="641"/>
      <c r="AB47" s="641"/>
      <c r="AC47" s="641"/>
      <c r="AD47" s="641"/>
      <c r="AE47" s="12"/>
    </row>
    <row r="48" spans="1:31" ht="23.25" customHeight="1" x14ac:dyDescent="0.35">
      <c r="A48" s="7"/>
      <c r="B48" s="514" t="s">
        <v>393</v>
      </c>
      <c r="C48" s="515"/>
      <c r="D48" s="515"/>
      <c r="E48" s="515"/>
      <c r="F48" s="515"/>
      <c r="G48" s="515"/>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12"/>
    </row>
    <row r="49" spans="1:31" ht="23.25" customHeight="1" x14ac:dyDescent="0.35">
      <c r="A49" s="7"/>
      <c r="B49" s="601"/>
      <c r="C49" s="601"/>
      <c r="D49" s="601"/>
      <c r="E49" s="601"/>
      <c r="F49" s="601"/>
      <c r="G49" s="601"/>
      <c r="H49" s="601"/>
      <c r="I49" s="601"/>
      <c r="J49" s="601"/>
      <c r="K49" s="601"/>
      <c r="L49" s="601"/>
      <c r="M49" s="601"/>
      <c r="N49" s="601"/>
      <c r="O49" s="601"/>
      <c r="P49" s="601"/>
      <c r="Q49" s="601"/>
      <c r="R49" s="601"/>
      <c r="S49" s="601"/>
      <c r="T49" s="601"/>
      <c r="U49" s="601"/>
      <c r="V49" s="601"/>
      <c r="W49" s="601"/>
      <c r="X49" s="601"/>
      <c r="Y49" s="604"/>
      <c r="Z49" s="377"/>
      <c r="AA49" s="378"/>
      <c r="AB49" s="378"/>
      <c r="AC49" s="378"/>
      <c r="AD49" s="378"/>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5"/>
      <c r="Z50" s="366"/>
      <c r="AA50" s="110"/>
      <c r="AB50" s="110"/>
      <c r="AC50" s="110"/>
      <c r="AD50" s="110"/>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3"/>
      <c r="U51" s="603"/>
      <c r="V51" s="603"/>
      <c r="W51" s="603"/>
      <c r="X51" s="603"/>
      <c r="Y51" s="605"/>
      <c r="Z51" s="379"/>
      <c r="AA51" s="110"/>
      <c r="AB51" s="110"/>
      <c r="AC51" s="110"/>
      <c r="AD51" s="110"/>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3"/>
      <c r="U52" s="603"/>
      <c r="V52" s="603"/>
      <c r="W52" s="603"/>
      <c r="X52" s="603"/>
      <c r="Y52" s="605"/>
      <c r="Z52" s="379"/>
      <c r="AA52" s="110"/>
      <c r="AB52" s="110"/>
      <c r="AC52" s="110"/>
      <c r="AD52" s="110"/>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3"/>
      <c r="U53" s="603"/>
      <c r="V53" s="603"/>
      <c r="W53" s="603"/>
      <c r="X53" s="603"/>
      <c r="Y53" s="605"/>
      <c r="Z53" s="379"/>
      <c r="AA53" s="110"/>
      <c r="AB53" s="110"/>
      <c r="AC53" s="110"/>
      <c r="AD53" s="110"/>
      <c r="AE53" s="12"/>
    </row>
    <row r="54" spans="1:31" ht="23.25" customHeight="1" x14ac:dyDescent="0.35">
      <c r="A54" s="7"/>
      <c r="B54" s="603"/>
      <c r="C54" s="603"/>
      <c r="D54" s="603"/>
      <c r="E54" s="603"/>
      <c r="F54" s="603"/>
      <c r="G54" s="603"/>
      <c r="H54" s="603"/>
      <c r="I54" s="603"/>
      <c r="J54" s="603"/>
      <c r="K54" s="603"/>
      <c r="L54" s="603"/>
      <c r="M54" s="603"/>
      <c r="N54" s="603"/>
      <c r="O54" s="603"/>
      <c r="P54" s="603"/>
      <c r="Q54" s="603"/>
      <c r="R54" s="603"/>
      <c r="S54" s="603"/>
      <c r="T54" s="603"/>
      <c r="U54" s="603"/>
      <c r="V54" s="603"/>
      <c r="W54" s="603"/>
      <c r="X54" s="603"/>
      <c r="Y54" s="605"/>
      <c r="Z54" s="379"/>
      <c r="AA54" s="110"/>
      <c r="AB54" s="110"/>
      <c r="AC54" s="110"/>
      <c r="AD54" s="110"/>
      <c r="AE54" s="12"/>
    </row>
    <row r="55" spans="1:31" ht="23.25" customHeight="1" x14ac:dyDescent="0.35">
      <c r="A55" s="7"/>
      <c r="B55" s="603"/>
      <c r="C55" s="603"/>
      <c r="D55" s="603"/>
      <c r="E55" s="603"/>
      <c r="F55" s="603"/>
      <c r="G55" s="603"/>
      <c r="H55" s="603"/>
      <c r="I55" s="603"/>
      <c r="J55" s="603"/>
      <c r="K55" s="603"/>
      <c r="L55" s="603"/>
      <c r="M55" s="603"/>
      <c r="N55" s="603"/>
      <c r="O55" s="603"/>
      <c r="P55" s="603"/>
      <c r="Q55" s="603"/>
      <c r="R55" s="603"/>
      <c r="S55" s="603"/>
      <c r="T55" s="603"/>
      <c r="U55" s="603"/>
      <c r="V55" s="603"/>
      <c r="W55" s="603"/>
      <c r="X55" s="603"/>
      <c r="Y55" s="605"/>
      <c r="Z55" s="379"/>
      <c r="AA55" s="110"/>
      <c r="AB55" s="110"/>
      <c r="AC55" s="110"/>
      <c r="AD55" s="110"/>
      <c r="AE55" s="12"/>
    </row>
    <row r="56" spans="1:31" ht="23.25" customHeight="1" x14ac:dyDescent="0.35">
      <c r="A56" s="7"/>
      <c r="B56" s="603"/>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603"/>
      <c r="AB56" s="603"/>
      <c r="AC56" s="603"/>
      <c r="AD56" s="603"/>
      <c r="AE56" s="12"/>
    </row>
    <row r="57" spans="1:31" ht="23.25" customHeight="1" x14ac:dyDescent="0.35">
      <c r="A57" s="7"/>
      <c r="B57" s="603"/>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603"/>
      <c r="AC58" s="603"/>
      <c r="AD58" s="603"/>
      <c r="AE58" s="12"/>
    </row>
    <row r="59" spans="1:31" ht="23.25" customHeight="1" x14ac:dyDescent="0.35">
      <c r="A59" s="7"/>
      <c r="B59" s="603"/>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12"/>
    </row>
    <row r="60" spans="1:31" ht="23.25" customHeight="1" x14ac:dyDescent="0.35">
      <c r="A60" s="7"/>
      <c r="B60" s="603"/>
      <c r="C60" s="603"/>
      <c r="D60" s="603"/>
      <c r="E60" s="603"/>
      <c r="F60" s="603"/>
      <c r="G60" s="603"/>
      <c r="H60" s="603"/>
      <c r="I60" s="603"/>
      <c r="J60" s="603"/>
      <c r="K60" s="603"/>
      <c r="L60" s="603"/>
      <c r="M60" s="603"/>
      <c r="N60" s="603"/>
      <c r="O60" s="603"/>
      <c r="P60" s="603"/>
      <c r="Q60" s="603"/>
      <c r="R60" s="603"/>
      <c r="S60" s="603"/>
      <c r="T60" s="603"/>
      <c r="U60" s="603"/>
      <c r="V60" s="603"/>
      <c r="W60" s="603"/>
      <c r="X60" s="603"/>
      <c r="Y60" s="603"/>
      <c r="Z60" s="603"/>
      <c r="AA60" s="603"/>
      <c r="AB60" s="603"/>
      <c r="AC60" s="603"/>
      <c r="AD60" s="603"/>
      <c r="AE60" s="12"/>
    </row>
    <row r="61" spans="1:31" ht="23.25" customHeight="1" x14ac:dyDescent="0.35">
      <c r="A61" s="7"/>
      <c r="B61" s="603"/>
      <c r="C61" s="603"/>
      <c r="D61" s="603"/>
      <c r="E61" s="603"/>
      <c r="F61" s="603"/>
      <c r="G61" s="603"/>
      <c r="H61" s="603"/>
      <c r="I61" s="603"/>
      <c r="J61" s="603"/>
      <c r="K61" s="603"/>
      <c r="L61" s="603"/>
      <c r="M61" s="603"/>
      <c r="N61" s="603"/>
      <c r="O61" s="603"/>
      <c r="P61" s="603"/>
      <c r="Q61" s="603"/>
      <c r="R61" s="603"/>
      <c r="S61" s="603"/>
      <c r="T61" s="603"/>
      <c r="U61" s="603"/>
      <c r="V61" s="603"/>
      <c r="W61" s="603"/>
      <c r="X61" s="603"/>
      <c r="Y61" s="603"/>
      <c r="Z61" s="603"/>
      <c r="AA61" s="603"/>
      <c r="AB61" s="603"/>
      <c r="AC61" s="603"/>
      <c r="AD61" s="603"/>
      <c r="AE61" s="12"/>
    </row>
    <row r="62" spans="1:31" ht="23.25" customHeight="1" x14ac:dyDescent="0.35">
      <c r="A62" s="7"/>
      <c r="B62" s="603"/>
      <c r="C62" s="603"/>
      <c r="D62" s="603"/>
      <c r="E62" s="603"/>
      <c r="F62" s="603"/>
      <c r="G62" s="603"/>
      <c r="H62" s="603"/>
      <c r="I62" s="603"/>
      <c r="J62" s="603"/>
      <c r="K62" s="603"/>
      <c r="L62" s="603"/>
      <c r="M62" s="603"/>
      <c r="N62" s="603"/>
      <c r="O62" s="603"/>
      <c r="P62" s="603"/>
      <c r="Q62" s="603"/>
      <c r="R62" s="603"/>
      <c r="S62" s="603"/>
      <c r="T62" s="603"/>
      <c r="U62" s="603"/>
      <c r="V62" s="603"/>
      <c r="W62" s="603"/>
      <c r="X62" s="603"/>
      <c r="Y62" s="603"/>
      <c r="Z62" s="603"/>
      <c r="AA62" s="603"/>
      <c r="AB62" s="603"/>
      <c r="AC62" s="603"/>
      <c r="AD62" s="603"/>
      <c r="AE62" s="12"/>
    </row>
    <row r="63" spans="1:31" ht="23.25" customHeight="1" x14ac:dyDescent="0.35">
      <c r="A63" s="7"/>
      <c r="B63" s="603"/>
      <c r="C63" s="603"/>
      <c r="D63" s="603"/>
      <c r="E63" s="603"/>
      <c r="F63" s="603"/>
      <c r="G63" s="603"/>
      <c r="H63" s="603"/>
      <c r="I63" s="603"/>
      <c r="J63" s="603"/>
      <c r="K63" s="603"/>
      <c r="L63" s="603"/>
      <c r="M63" s="603"/>
      <c r="N63" s="603"/>
      <c r="O63" s="603"/>
      <c r="P63" s="603"/>
      <c r="Q63" s="603"/>
      <c r="R63" s="603"/>
      <c r="S63" s="603"/>
      <c r="T63" s="603"/>
      <c r="U63" s="603"/>
      <c r="V63" s="603"/>
      <c r="W63" s="603"/>
      <c r="X63" s="603"/>
      <c r="Y63" s="603"/>
      <c r="Z63" s="603"/>
      <c r="AA63" s="603"/>
      <c r="AB63" s="603"/>
      <c r="AC63" s="603"/>
      <c r="AD63" s="603"/>
      <c r="AE63" s="12"/>
    </row>
    <row r="64" spans="1:31" ht="23.25" customHeight="1" x14ac:dyDescent="0.35">
      <c r="A64" s="7"/>
      <c r="B64" s="603"/>
      <c r="C64" s="603"/>
      <c r="D64" s="603"/>
      <c r="E64" s="603"/>
      <c r="F64" s="603"/>
      <c r="G64" s="603"/>
      <c r="H64" s="603"/>
      <c r="I64" s="603"/>
      <c r="J64" s="603"/>
      <c r="K64" s="603"/>
      <c r="L64" s="603"/>
      <c r="M64" s="603"/>
      <c r="N64" s="603"/>
      <c r="O64" s="603"/>
      <c r="P64" s="603"/>
      <c r="Q64" s="603"/>
      <c r="R64" s="603"/>
      <c r="S64" s="603"/>
      <c r="T64" s="603"/>
      <c r="U64" s="603"/>
      <c r="V64" s="603"/>
      <c r="W64" s="603"/>
      <c r="X64" s="603"/>
      <c r="Y64" s="603"/>
      <c r="Z64" s="603"/>
      <c r="AA64" s="603"/>
      <c r="AB64" s="603"/>
      <c r="AC64" s="603"/>
      <c r="AD64" s="603"/>
      <c r="AE64" s="12"/>
    </row>
    <row r="65" spans="1:31" ht="23.25" customHeight="1" x14ac:dyDescent="0.35">
      <c r="A65" s="7"/>
      <c r="B65" s="603"/>
      <c r="C65" s="603"/>
      <c r="D65" s="603"/>
      <c r="E65" s="603"/>
      <c r="F65" s="603"/>
      <c r="G65" s="603"/>
      <c r="H65" s="603"/>
      <c r="I65" s="603"/>
      <c r="J65" s="603"/>
      <c r="K65" s="603"/>
      <c r="L65" s="603"/>
      <c r="M65" s="603"/>
      <c r="N65" s="603"/>
      <c r="O65" s="603"/>
      <c r="P65" s="603"/>
      <c r="Q65" s="603"/>
      <c r="R65" s="603"/>
      <c r="S65" s="603"/>
      <c r="T65" s="603"/>
      <c r="U65" s="603"/>
      <c r="V65" s="603"/>
      <c r="W65" s="603"/>
      <c r="X65" s="603"/>
      <c r="Y65" s="603"/>
      <c r="Z65" s="603"/>
      <c r="AA65" s="603"/>
      <c r="AB65" s="603"/>
      <c r="AC65" s="603"/>
      <c r="AD65" s="603"/>
      <c r="AE65" s="12"/>
    </row>
    <row r="66" spans="1:31" ht="23.25" customHeight="1" x14ac:dyDescent="0.35">
      <c r="A66" s="7"/>
      <c r="B66" s="603"/>
      <c r="C66" s="603"/>
      <c r="D66" s="603"/>
      <c r="E66" s="603"/>
      <c r="F66" s="603"/>
      <c r="G66" s="603"/>
      <c r="H66" s="603"/>
      <c r="I66" s="603"/>
      <c r="J66" s="603"/>
      <c r="K66" s="603"/>
      <c r="L66" s="603"/>
      <c r="M66" s="603"/>
      <c r="N66" s="603"/>
      <c r="O66" s="603"/>
      <c r="P66" s="603"/>
      <c r="Q66" s="603"/>
      <c r="R66" s="603"/>
      <c r="S66" s="603"/>
      <c r="T66" s="603"/>
      <c r="U66" s="603"/>
      <c r="V66" s="603"/>
      <c r="W66" s="603"/>
      <c r="X66" s="603"/>
      <c r="Y66" s="603"/>
      <c r="Z66" s="603"/>
      <c r="AA66" s="603"/>
      <c r="AB66" s="603"/>
      <c r="AC66" s="603"/>
      <c r="AD66" s="603"/>
      <c r="AE66" s="12"/>
    </row>
    <row r="67" spans="1:31" ht="23.25" customHeight="1" x14ac:dyDescent="0.35">
      <c r="A67" s="12"/>
      <c r="B67" s="12"/>
      <c r="C67" s="12"/>
      <c r="D67" s="12"/>
      <c r="E67" s="12"/>
      <c r="F67" s="12"/>
      <c r="G67" s="12"/>
      <c r="H67" s="12"/>
      <c r="I67" s="12"/>
      <c r="J67" s="12"/>
      <c r="K67" s="12"/>
      <c r="L67" s="12"/>
      <c r="M67" s="12"/>
      <c r="N67" s="12"/>
      <c r="O67" s="12"/>
      <c r="P67" s="12"/>
      <c r="Q67" s="12"/>
      <c r="R67" s="70"/>
      <c r="S67" s="70"/>
      <c r="T67" s="12"/>
      <c r="U67" s="12"/>
      <c r="V67" s="12"/>
      <c r="W67" s="12"/>
      <c r="X67" s="12"/>
      <c r="Y67" s="12"/>
      <c r="Z67" s="12"/>
      <c r="AA67" s="12"/>
      <c r="AB67" s="12"/>
      <c r="AC67" s="12"/>
      <c r="AD67" s="12"/>
      <c r="AE67" s="12"/>
    </row>
    <row r="68" spans="1:31" ht="15" customHeight="1" x14ac:dyDescent="0.35"/>
  </sheetData>
  <sheetProtection selectLockedCells="1"/>
  <mergeCells count="120">
    <mergeCell ref="B22:B23"/>
    <mergeCell ref="C22:H23"/>
    <mergeCell ref="C21:H21"/>
    <mergeCell ref="I21:K21"/>
    <mergeCell ref="N22:V22"/>
    <mergeCell ref="N23:V23"/>
    <mergeCell ref="B24:B28"/>
    <mergeCell ref="B17:C17"/>
    <mergeCell ref="D17:K17"/>
    <mergeCell ref="L17:AD17"/>
    <mergeCell ref="I24:K24"/>
    <mergeCell ref="I25:K25"/>
    <mergeCell ref="I26:K26"/>
    <mergeCell ref="I27:K27"/>
    <mergeCell ref="I28:K28"/>
    <mergeCell ref="L22:L23"/>
    <mergeCell ref="L24:L28"/>
    <mergeCell ref="C24:H28"/>
    <mergeCell ref="I22:K23"/>
    <mergeCell ref="B16:C16"/>
    <mergeCell ref="D16:E16"/>
    <mergeCell ref="J16:K16"/>
    <mergeCell ref="C20:E20"/>
    <mergeCell ref="L20:U20"/>
    <mergeCell ref="W20:AD20"/>
    <mergeCell ref="B18:C18"/>
    <mergeCell ref="F16:G16"/>
    <mergeCell ref="D18:F18"/>
    <mergeCell ref="G18:M18"/>
    <mergeCell ref="O18:AD18"/>
    <mergeCell ref="B19:AD19"/>
    <mergeCell ref="L16:N16"/>
    <mergeCell ref="S16:T16"/>
    <mergeCell ref="Y16:AA16"/>
    <mergeCell ref="B11:C11"/>
    <mergeCell ref="B12:C12"/>
    <mergeCell ref="B13:O13"/>
    <mergeCell ref="P13:AD13"/>
    <mergeCell ref="B14:O14"/>
    <mergeCell ref="P14:AD14"/>
    <mergeCell ref="B15:C15"/>
    <mergeCell ref="D15:E15"/>
    <mergeCell ref="J15:K15"/>
    <mergeCell ref="D11:AB11"/>
    <mergeCell ref="D12:AB12"/>
    <mergeCell ref="AC11:AD11"/>
    <mergeCell ref="F15:G15"/>
    <mergeCell ref="H15:I15"/>
    <mergeCell ref="L15:N15"/>
    <mergeCell ref="O15:AD15"/>
    <mergeCell ref="AC12:AD12"/>
    <mergeCell ref="B47:C47"/>
    <mergeCell ref="B45:C45"/>
    <mergeCell ref="B46:C46"/>
    <mergeCell ref="B48:AD48"/>
    <mergeCell ref="B49:Y66"/>
    <mergeCell ref="Z56:AD66"/>
    <mergeCell ref="B44:C44"/>
    <mergeCell ref="O47:X47"/>
    <mergeCell ref="Y47:AD47"/>
    <mergeCell ref="O45:V45"/>
    <mergeCell ref="O46:V46"/>
    <mergeCell ref="W46:AD46"/>
    <mergeCell ref="W45:AD45"/>
    <mergeCell ref="O44:V44"/>
    <mergeCell ref="W44:AD44"/>
    <mergeCell ref="B43:C43"/>
    <mergeCell ref="B29:C29"/>
    <mergeCell ref="B32:C32"/>
    <mergeCell ref="B35:C35"/>
    <mergeCell ref="B36:C36"/>
    <mergeCell ref="B33:C33"/>
    <mergeCell ref="B34:C34"/>
    <mergeCell ref="B39:C39"/>
    <mergeCell ref="B41:C41"/>
    <mergeCell ref="B42:C42"/>
    <mergeCell ref="B40:C40"/>
    <mergeCell ref="B37:C37"/>
    <mergeCell ref="B38:C38"/>
    <mergeCell ref="B30:C30"/>
    <mergeCell ref="B31:C31"/>
    <mergeCell ref="W37:AD37"/>
    <mergeCell ref="W38:AD38"/>
    <mergeCell ref="W33:AD33"/>
    <mergeCell ref="W34:AD34"/>
    <mergeCell ref="W35:AD35"/>
    <mergeCell ref="W36:AD36"/>
    <mergeCell ref="O41:V41"/>
    <mergeCell ref="O42:V42"/>
    <mergeCell ref="O43:V43"/>
    <mergeCell ref="W40:AD40"/>
    <mergeCell ref="W41:AD41"/>
    <mergeCell ref="W42:AD42"/>
    <mergeCell ref="W43:AD43"/>
    <mergeCell ref="W39:AD39"/>
    <mergeCell ref="O33:V33"/>
    <mergeCell ref="O34:V34"/>
    <mergeCell ref="O35:V35"/>
    <mergeCell ref="O36:V36"/>
    <mergeCell ref="O37:V37"/>
    <mergeCell ref="O38:V38"/>
    <mergeCell ref="O39:V39"/>
    <mergeCell ref="O40:V40"/>
    <mergeCell ref="W29:AD29"/>
    <mergeCell ref="W32:AD32"/>
    <mergeCell ref="N24:V24"/>
    <mergeCell ref="N25:V25"/>
    <mergeCell ref="N26:V26"/>
    <mergeCell ref="N27:V27"/>
    <mergeCell ref="N28:V28"/>
    <mergeCell ref="W21:AC21"/>
    <mergeCell ref="W22:AC22"/>
    <mergeCell ref="W23:AC23"/>
    <mergeCell ref="W24:AC24"/>
    <mergeCell ref="W25:AC25"/>
    <mergeCell ref="W26:AC26"/>
    <mergeCell ref="W27:AC27"/>
    <mergeCell ref="W28:AC28"/>
    <mergeCell ref="O29:V29"/>
    <mergeCell ref="O32:V32"/>
  </mergeCells>
  <phoneticPr fontId="5" type="noConversion"/>
  <conditionalFormatting sqref="I16">
    <cfRule type="cellIs" dxfId="86" priority="8" operator="equal">
      <formula>"▲"</formula>
    </cfRule>
    <cfRule type="cellIs" dxfId="85" priority="9" operator="equal">
      <formula>"▼"</formula>
    </cfRule>
    <cfRule type="cellIs" dxfId="84" priority="10" operator="equal">
      <formula>"■"</formula>
    </cfRule>
  </conditionalFormatting>
  <conditionalFormatting sqref="R16">
    <cfRule type="iconSet" priority="7">
      <iconSet iconSet="3Flags" showValue="0">
        <cfvo type="percent" val="0"/>
        <cfvo type="num" val="0"/>
        <cfvo type="num" val="1"/>
      </iconSet>
    </cfRule>
  </conditionalFormatting>
  <conditionalFormatting sqref="AD16">
    <cfRule type="iconSet" priority="6">
      <iconSet iconSet="3Flags" showValue="0">
        <cfvo type="percent" val="0"/>
        <cfvo type="num" val="0"/>
        <cfvo type="num" val="1"/>
      </iconSet>
    </cfRule>
  </conditionalFormatting>
  <conditionalFormatting sqref="X16">
    <cfRule type="iconSet" priority="5">
      <iconSet iconSet="3Flags" showValue="0">
        <cfvo type="percent" val="0"/>
        <cfvo type="num" val="0"/>
        <cfvo type="num" val="1"/>
      </iconSet>
    </cfRule>
  </conditionalFormatting>
  <conditionalFormatting sqref="N41:N47">
    <cfRule type="cellIs" dxfId="83" priority="559" stopIfTrue="1" operator="equal">
      <formula>""</formula>
    </cfRule>
    <cfRule type="cellIs" dxfId="82" priority="560" stopIfTrue="1" operator="greaterThanOrEqual">
      <formula>#REF!</formula>
    </cfRule>
    <cfRule type="cellIs" dxfId="81" priority="561" stopIfTrue="1" operator="between">
      <formula>$Z$16</formula>
      <formula>$AB$16</formula>
    </cfRule>
    <cfRule type="cellIs" dxfId="80" priority="562" stopIfTrue="1" operator="lessThan">
      <formula>$V$16</formula>
    </cfRule>
  </conditionalFormatting>
  <conditionalFormatting sqref="N30:N40">
    <cfRule type="cellIs" dxfId="79" priority="1" stopIfTrue="1" operator="equal">
      <formula>""</formula>
    </cfRule>
    <cfRule type="cellIs" dxfId="78" priority="2" stopIfTrue="1" operator="greaterThanOrEqual">
      <formula>$AC$16</formula>
    </cfRule>
    <cfRule type="cellIs" dxfId="77" priority="3" stopIfTrue="1" operator="between">
      <formula>$U$16</formula>
      <formula>$W$16</formula>
    </cfRule>
    <cfRule type="cellIs" dxfId="76" priority="4" stopIfTrue="1" operator="lessThan">
      <formula>$Q$16</formula>
    </cfRule>
  </conditionalFormatting>
  <dataValidations disablePrompts="1" count="13">
    <dataValidation type="list" allowBlank="1" showInputMessage="1" showErrorMessage="1" sqref="AA16">
      <formula1>"Usuarios,Procesos,Aprendizaje,Recursos"</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H16">
      <formula1>"Creciente,Constante,Decreciente"</formula1>
    </dataValidation>
    <dataValidation type="list" allowBlank="1" showInputMessage="1" showErrorMessage="1" sqref="S16 B18">
      <formula1>"Porcentaje,Moneda,Horas,Días,Número entero,Número decimal"</formula1>
    </dataValidation>
    <dataValidation type="list" allowBlank="1" showInputMessage="1" showErrorMessage="1" sqref="F16">
      <formula1>"Impacto,Resultado,Producto,Gestión"</formula1>
    </dataValidation>
    <dataValidation type="list" allowBlank="1" showInputMessage="1" showErrorMessage="1" sqref="P16 AB16">
      <formula1>"X ≥,X &gt;,X &lt;,≤ X"</formula1>
    </dataValidation>
    <dataValidation type="list" allowBlank="1" showInputMessage="1" showErrorMessage="1" sqref="V16">
      <formula1>"≤ X ≤,≤ X &lt;,&lt; X ≤,&lt; X &lt;"</formula1>
    </dataValidation>
    <dataValidation type="list" allowBlank="1" showInputMessage="1" showErrorMessage="1" sqref="L16:N16">
      <formula1>"Ciudadanos,Procesos,Aprendizaje,Recursos"</formula1>
    </dataValidation>
    <dataValidation type="list" allowBlank="1" showInputMessage="1" showErrorMessage="1" sqref="B12:C12">
      <formula1>INDIRECT("Objetivos_Estratégicos[ID_OE]")</formula1>
    </dataValidation>
    <dataValidation type="list" allowBlank="1" showInputMessage="1" showErrorMessage="1" sqref="B22 B24">
      <formula1>INDIRECT($B$12)</formula1>
    </dataValidation>
    <dataValidation type="list" allowBlank="1" showInputMessage="1" showErrorMessage="1" sqref="M22:M28">
      <formula1>INDIRECT($B22)</formula1>
    </dataValidation>
    <dataValidation type="list" allowBlank="1" showInputMessage="1" showErrorMessage="1" sqref="I22 I24:K28">
      <formula1>INDIRECT("Tabla_Dependencias[NOMBRE DE LA DEPENDENCIA]")</formula1>
    </dataValidation>
    <dataValidation allowBlank="1" showInputMessage="1" showErrorMessage="1" prompt="Ponderación del Objetivo Estratégico en función del impacto sobre el cumplimiento global del PEI" sqref="AC11"/>
  </dataValidations>
  <pageMargins left="0.7" right="0.7" top="0.75" bottom="0.75" header="0.3" footer="0.3"/>
  <pageSetup orientation="portrait" horizontalDpi="4294967293" verticalDpi="4294967293" r:id="rId1"/>
  <ignoredErrors>
    <ignoredError sqref="D41:E47 D36" unlockedFormula="1"/>
    <ignoredError sqref="B32:C47" twoDigitTextYea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3C2961"/>
  </sheetPr>
  <dimension ref="A1:AC323"/>
  <sheetViews>
    <sheetView showGridLines="0" topLeftCell="A43" zoomScaleNormal="100" workbookViewId="0">
      <selection sqref="A1:S1"/>
    </sheetView>
  </sheetViews>
  <sheetFormatPr baseColWidth="10" defaultColWidth="0" defaultRowHeight="15" customHeight="1" zeroHeight="1" x14ac:dyDescent="0.35"/>
  <cols>
    <col min="1" max="1" width="2.81640625" customWidth="1"/>
    <col min="2" max="2" width="3.1796875" customWidth="1"/>
    <col min="3" max="17" width="11.453125" customWidth="1"/>
    <col min="18" max="18" width="3.1796875" customWidth="1"/>
    <col min="19" max="19" width="3.81640625" customWidth="1"/>
    <col min="20" max="16384" width="11.453125" hidden="1"/>
  </cols>
  <sheetData>
    <row r="1" spans="1:29" ht="15" customHeight="1" x14ac:dyDescent="0.35">
      <c r="A1" s="13"/>
    </row>
    <row r="2" spans="1:29" s="14" customFormat="1" ht="18.75" customHeight="1" x14ac:dyDescent="0.25">
      <c r="B2" s="1"/>
      <c r="C2" s="2"/>
      <c r="D2" s="2"/>
      <c r="E2" s="2"/>
      <c r="F2" s="2"/>
      <c r="G2" s="2"/>
      <c r="H2" s="2"/>
      <c r="I2" s="2"/>
      <c r="J2" s="2"/>
      <c r="K2" s="2"/>
      <c r="L2" s="2"/>
      <c r="M2" s="2"/>
      <c r="N2" s="2"/>
      <c r="O2" s="2"/>
      <c r="P2" s="2"/>
      <c r="Q2" s="2"/>
      <c r="R2" s="3"/>
      <c r="S2" s="15"/>
      <c r="T2" s="15"/>
      <c r="U2" s="15"/>
      <c r="V2" s="15"/>
      <c r="W2" s="15"/>
      <c r="X2" s="15"/>
      <c r="Y2" s="15"/>
      <c r="Z2" s="15"/>
      <c r="AA2" s="15"/>
      <c r="AB2" s="15"/>
      <c r="AC2" s="15"/>
    </row>
    <row r="3" spans="1:29" s="14" customFormat="1" ht="35" x14ac:dyDescent="0.25">
      <c r="B3" s="4"/>
      <c r="C3" s="85"/>
      <c r="D3" s="85"/>
      <c r="E3" s="85"/>
      <c r="F3" s="85"/>
      <c r="G3" s="85"/>
      <c r="H3" s="85"/>
      <c r="I3" s="85"/>
      <c r="J3" s="85" t="s">
        <v>18</v>
      </c>
      <c r="K3" s="85"/>
      <c r="L3" s="85"/>
      <c r="M3" s="85"/>
      <c r="N3" s="85"/>
      <c r="O3" s="85"/>
      <c r="P3" s="85"/>
      <c r="Q3" s="85"/>
      <c r="R3" s="5"/>
      <c r="S3" s="15"/>
      <c r="T3" s="15"/>
      <c r="U3" s="15"/>
      <c r="V3" s="15"/>
      <c r="W3" s="15"/>
      <c r="X3" s="15"/>
      <c r="Y3" s="15"/>
      <c r="Z3" s="15"/>
      <c r="AA3" s="15"/>
      <c r="AB3" s="15"/>
      <c r="AC3" s="15"/>
    </row>
    <row r="4" spans="1:29" s="14" customFormat="1" ht="18.75" customHeight="1" x14ac:dyDescent="0.25">
      <c r="B4" s="4"/>
      <c r="C4" s="16"/>
      <c r="D4" s="16"/>
      <c r="E4" s="16"/>
      <c r="F4" s="16"/>
      <c r="G4" s="16"/>
      <c r="H4" s="16"/>
      <c r="I4" s="16"/>
      <c r="J4" s="16"/>
      <c r="K4" s="16"/>
      <c r="L4" s="16"/>
      <c r="M4" s="16"/>
      <c r="N4" s="16"/>
      <c r="O4" s="16"/>
      <c r="P4" s="16"/>
      <c r="Q4" s="16"/>
      <c r="R4" s="5"/>
      <c r="S4" s="15"/>
      <c r="T4" s="15"/>
      <c r="U4" s="15"/>
      <c r="V4" s="15"/>
      <c r="W4" s="15"/>
      <c r="X4" s="15"/>
      <c r="Y4" s="15"/>
      <c r="Z4" s="15"/>
      <c r="AA4" s="15"/>
      <c r="AB4" s="15"/>
      <c r="AC4" s="15"/>
    </row>
    <row r="5" spans="1:29" ht="14.5" x14ac:dyDescent="0.35">
      <c r="B5" s="6"/>
      <c r="R5" s="17"/>
    </row>
    <row r="6" spans="1:29" s="14" customFormat="1" ht="21.75" customHeight="1" x14ac:dyDescent="0.25">
      <c r="B6" s="18"/>
      <c r="C6" s="429" t="s">
        <v>45</v>
      </c>
      <c r="D6" s="429"/>
      <c r="E6" s="429"/>
      <c r="F6" s="429"/>
      <c r="G6" s="429"/>
      <c r="H6" s="429"/>
      <c r="I6" s="429"/>
      <c r="J6" s="429"/>
      <c r="K6" s="429"/>
      <c r="L6" s="429"/>
      <c r="M6" s="429"/>
      <c r="N6" s="429"/>
      <c r="O6" s="429"/>
      <c r="P6" s="429"/>
      <c r="Q6" s="429"/>
      <c r="R6" s="19"/>
    </row>
    <row r="7" spans="1:29" s="14" customFormat="1" ht="14" x14ac:dyDescent="0.3">
      <c r="B7" s="18"/>
      <c r="C7" s="40"/>
      <c r="D7" s="40"/>
      <c r="E7" s="40"/>
      <c r="F7" s="40"/>
      <c r="G7" s="40"/>
      <c r="H7" s="40"/>
      <c r="I7" s="40"/>
      <c r="J7" s="40"/>
      <c r="K7" s="40"/>
      <c r="L7" s="40"/>
      <c r="M7" s="40"/>
      <c r="N7" s="40"/>
      <c r="O7" s="40"/>
      <c r="P7" s="40"/>
      <c r="Q7" s="40"/>
      <c r="R7" s="19"/>
    </row>
    <row r="8" spans="1:29" s="14" customFormat="1" ht="16.5" customHeight="1" x14ac:dyDescent="0.25">
      <c r="B8" s="18"/>
      <c r="C8" s="426" t="s">
        <v>567</v>
      </c>
      <c r="D8" s="426"/>
      <c r="E8" s="426"/>
      <c r="F8" s="426"/>
      <c r="G8" s="426"/>
      <c r="H8" s="426"/>
      <c r="I8" s="426"/>
      <c r="J8" s="426"/>
      <c r="K8" s="426"/>
      <c r="L8" s="426"/>
      <c r="M8" s="426"/>
      <c r="N8" s="426"/>
      <c r="O8" s="426"/>
      <c r="P8" s="426"/>
      <c r="Q8" s="426"/>
      <c r="R8" s="19"/>
    </row>
    <row r="9" spans="1:29" s="14" customFormat="1" ht="16.5" customHeight="1" x14ac:dyDescent="0.25">
      <c r="B9" s="18"/>
      <c r="C9" s="426"/>
      <c r="D9" s="426"/>
      <c r="E9" s="426"/>
      <c r="F9" s="426"/>
      <c r="G9" s="426"/>
      <c r="H9" s="426"/>
      <c r="I9" s="426"/>
      <c r="J9" s="426"/>
      <c r="K9" s="426"/>
      <c r="L9" s="426"/>
      <c r="M9" s="426"/>
      <c r="N9" s="426"/>
      <c r="O9" s="426"/>
      <c r="P9" s="426"/>
      <c r="Q9" s="426"/>
      <c r="R9" s="19"/>
    </row>
    <row r="10" spans="1:29" s="14" customFormat="1" ht="16.5" customHeight="1" x14ac:dyDescent="0.25">
      <c r="B10" s="18"/>
      <c r="C10" s="426"/>
      <c r="D10" s="426"/>
      <c r="E10" s="426"/>
      <c r="F10" s="426"/>
      <c r="G10" s="426"/>
      <c r="H10" s="426"/>
      <c r="I10" s="426"/>
      <c r="J10" s="426"/>
      <c r="K10" s="426"/>
      <c r="L10" s="426"/>
      <c r="M10" s="426"/>
      <c r="N10" s="426"/>
      <c r="O10" s="426"/>
      <c r="P10" s="426"/>
      <c r="Q10" s="426"/>
      <c r="R10" s="19"/>
    </row>
    <row r="11" spans="1:29" s="14" customFormat="1" ht="16.5" customHeight="1" x14ac:dyDescent="0.25">
      <c r="B11" s="18"/>
      <c r="C11" s="426"/>
      <c r="D11" s="426"/>
      <c r="E11" s="426"/>
      <c r="F11" s="426"/>
      <c r="G11" s="426"/>
      <c r="H11" s="426"/>
      <c r="I11" s="426"/>
      <c r="J11" s="426"/>
      <c r="K11" s="426"/>
      <c r="L11" s="426"/>
      <c r="M11" s="426"/>
      <c r="N11" s="426"/>
      <c r="O11" s="426"/>
      <c r="P11" s="426"/>
      <c r="Q11" s="426"/>
      <c r="R11" s="19"/>
    </row>
    <row r="12" spans="1:29" s="14" customFormat="1" ht="16.5" customHeight="1" x14ac:dyDescent="0.25">
      <c r="B12" s="18"/>
      <c r="C12" s="426" t="s">
        <v>563</v>
      </c>
      <c r="D12" s="426"/>
      <c r="E12" s="426"/>
      <c r="F12" s="426"/>
      <c r="G12" s="426"/>
      <c r="H12" s="426"/>
      <c r="I12" s="426"/>
      <c r="J12" s="426"/>
      <c r="K12" s="426"/>
      <c r="L12" s="426"/>
      <c r="M12" s="426"/>
      <c r="N12" s="426"/>
      <c r="O12" s="426"/>
      <c r="P12" s="426"/>
      <c r="Q12" s="426"/>
      <c r="R12" s="19"/>
    </row>
    <row r="13" spans="1:29" s="14" customFormat="1" ht="16.5" customHeight="1" x14ac:dyDescent="0.25">
      <c r="B13" s="18"/>
      <c r="C13" s="426"/>
      <c r="D13" s="426"/>
      <c r="E13" s="426"/>
      <c r="F13" s="426"/>
      <c r="G13" s="426"/>
      <c r="H13" s="426"/>
      <c r="I13" s="426"/>
      <c r="J13" s="426"/>
      <c r="K13" s="426"/>
      <c r="L13" s="426"/>
      <c r="M13" s="426"/>
      <c r="N13" s="426"/>
      <c r="O13" s="426"/>
      <c r="P13" s="426"/>
      <c r="Q13" s="426"/>
      <c r="R13" s="19"/>
    </row>
    <row r="14" spans="1:29" s="14" customFormat="1" ht="16.5" customHeight="1" x14ac:dyDescent="0.25">
      <c r="B14" s="18"/>
      <c r="C14" s="426"/>
      <c r="D14" s="426"/>
      <c r="E14" s="426"/>
      <c r="F14" s="426"/>
      <c r="G14" s="426"/>
      <c r="H14" s="426"/>
      <c r="I14" s="426"/>
      <c r="J14" s="426"/>
      <c r="K14" s="426"/>
      <c r="L14" s="426"/>
      <c r="M14" s="426"/>
      <c r="N14" s="426"/>
      <c r="O14" s="426"/>
      <c r="P14" s="426"/>
      <c r="Q14" s="426"/>
      <c r="R14" s="19"/>
    </row>
    <row r="15" spans="1:29" s="14" customFormat="1" ht="14" x14ac:dyDescent="0.3">
      <c r="B15" s="18"/>
      <c r="C15" s="41"/>
      <c r="D15" s="41"/>
      <c r="E15" s="41"/>
      <c r="F15" s="41"/>
      <c r="G15" s="41"/>
      <c r="H15" s="41"/>
      <c r="I15" s="41"/>
      <c r="J15" s="41"/>
      <c r="K15" s="41"/>
      <c r="L15" s="41"/>
      <c r="M15" s="41"/>
      <c r="N15" s="41"/>
      <c r="O15" s="41"/>
      <c r="P15" s="41"/>
      <c r="Q15" s="41"/>
      <c r="R15" s="19"/>
    </row>
    <row r="16" spans="1:29" s="14" customFormat="1" ht="21.75" customHeight="1" x14ac:dyDescent="0.25">
      <c r="B16" s="18"/>
      <c r="C16" s="429" t="s">
        <v>37</v>
      </c>
      <c r="D16" s="429"/>
      <c r="E16" s="429"/>
      <c r="F16" s="429"/>
      <c r="G16" s="429"/>
      <c r="H16" s="429"/>
      <c r="I16" s="429"/>
      <c r="J16" s="429"/>
      <c r="K16" s="429"/>
      <c r="L16" s="429"/>
      <c r="M16" s="429"/>
      <c r="N16" s="429"/>
      <c r="O16" s="429"/>
      <c r="P16" s="429"/>
      <c r="Q16" s="429"/>
      <c r="R16" s="19"/>
    </row>
    <row r="17" spans="2:18" s="14" customFormat="1" ht="14" x14ac:dyDescent="0.3">
      <c r="B17" s="18"/>
      <c r="C17" s="40"/>
      <c r="D17" s="40"/>
      <c r="E17" s="40"/>
      <c r="F17" s="40"/>
      <c r="G17" s="40"/>
      <c r="H17" s="40"/>
      <c r="I17" s="40"/>
      <c r="J17" s="40"/>
      <c r="K17" s="40"/>
      <c r="L17" s="40"/>
      <c r="M17" s="40"/>
      <c r="N17" s="40"/>
      <c r="O17" s="40"/>
      <c r="P17" s="40"/>
      <c r="Q17" s="40"/>
      <c r="R17" s="19"/>
    </row>
    <row r="18" spans="2:18" s="14" customFormat="1" ht="16.5" customHeight="1" x14ac:dyDescent="0.25">
      <c r="B18" s="18"/>
      <c r="C18" s="430" t="s">
        <v>294</v>
      </c>
      <c r="D18" s="431"/>
      <c r="E18" s="431"/>
      <c r="F18" s="431"/>
      <c r="G18" s="431"/>
      <c r="H18" s="431"/>
      <c r="I18" s="431"/>
      <c r="J18" s="431"/>
      <c r="K18" s="431"/>
      <c r="L18" s="42"/>
      <c r="M18" s="42"/>
      <c r="N18" s="42"/>
      <c r="O18" s="42"/>
      <c r="P18" s="42"/>
      <c r="Q18" s="43"/>
      <c r="R18" s="19"/>
    </row>
    <row r="19" spans="2:18" s="14" customFormat="1" ht="16.5" customHeight="1" x14ac:dyDescent="0.25">
      <c r="B19" s="18"/>
      <c r="C19" s="73"/>
      <c r="D19" s="72"/>
      <c r="E19" s="72"/>
      <c r="F19" s="72"/>
      <c r="G19" s="72"/>
      <c r="H19" s="72"/>
      <c r="I19" s="72"/>
      <c r="J19" s="72"/>
      <c r="K19" s="72"/>
      <c r="L19" s="42"/>
      <c r="M19" s="42"/>
      <c r="N19" s="42"/>
      <c r="O19" s="42"/>
      <c r="P19" s="42"/>
      <c r="Q19" s="43"/>
      <c r="R19" s="19"/>
    </row>
    <row r="20" spans="2:18" s="14" customFormat="1" ht="16.5" customHeight="1" x14ac:dyDescent="0.25">
      <c r="B20" s="18"/>
      <c r="C20" s="426" t="s">
        <v>568</v>
      </c>
      <c r="D20" s="426"/>
      <c r="E20" s="426"/>
      <c r="F20" s="426"/>
      <c r="G20" s="426"/>
      <c r="H20" s="426"/>
      <c r="I20" s="72"/>
      <c r="J20" s="72"/>
      <c r="K20" s="72"/>
      <c r="L20" s="42"/>
      <c r="M20" s="42"/>
      <c r="N20" s="42"/>
      <c r="O20" s="42"/>
      <c r="P20" s="42"/>
      <c r="Q20" s="43"/>
      <c r="R20" s="19"/>
    </row>
    <row r="21" spans="2:18" s="14" customFormat="1" ht="16.5" customHeight="1" x14ac:dyDescent="0.25">
      <c r="B21" s="18"/>
      <c r="C21" s="426"/>
      <c r="D21" s="426"/>
      <c r="E21" s="426"/>
      <c r="F21" s="426"/>
      <c r="G21" s="426"/>
      <c r="H21" s="426"/>
      <c r="I21" s="72"/>
      <c r="J21" s="72"/>
      <c r="K21" s="72"/>
      <c r="L21" s="42"/>
      <c r="M21" s="42"/>
      <c r="N21" s="42"/>
      <c r="O21" s="42"/>
      <c r="P21" s="42"/>
      <c r="Q21" s="43"/>
      <c r="R21" s="19"/>
    </row>
    <row r="22" spans="2:18" s="14" customFormat="1" ht="16.5" customHeight="1" x14ac:dyDescent="0.25">
      <c r="B22" s="18"/>
      <c r="C22" s="426"/>
      <c r="D22" s="426"/>
      <c r="E22" s="426"/>
      <c r="F22" s="426"/>
      <c r="G22" s="426"/>
      <c r="H22" s="426"/>
      <c r="I22" s="72"/>
      <c r="J22" s="72"/>
      <c r="K22" s="72"/>
      <c r="L22" s="42"/>
      <c r="M22" s="42"/>
      <c r="N22" s="42"/>
      <c r="O22" s="42"/>
      <c r="P22" s="42"/>
      <c r="Q22" s="43"/>
      <c r="R22" s="19"/>
    </row>
    <row r="23" spans="2:18" s="14" customFormat="1" ht="16.5" customHeight="1" x14ac:dyDescent="0.25">
      <c r="B23" s="18"/>
      <c r="C23" s="426"/>
      <c r="D23" s="426"/>
      <c r="E23" s="426"/>
      <c r="F23" s="426"/>
      <c r="G23" s="426"/>
      <c r="H23" s="426"/>
      <c r="I23" s="72"/>
      <c r="J23" s="72"/>
      <c r="K23" s="72"/>
      <c r="L23" s="42"/>
      <c r="M23" s="42"/>
      <c r="N23" s="42"/>
      <c r="O23" s="42"/>
      <c r="P23" s="42"/>
      <c r="Q23" s="43"/>
      <c r="R23" s="19"/>
    </row>
    <row r="24" spans="2:18" s="14" customFormat="1" ht="16.5" customHeight="1" x14ac:dyDescent="0.25">
      <c r="B24" s="18"/>
      <c r="C24" s="426"/>
      <c r="D24" s="426"/>
      <c r="E24" s="426"/>
      <c r="F24" s="426"/>
      <c r="G24" s="426"/>
      <c r="H24" s="426"/>
      <c r="I24" s="72"/>
      <c r="J24" s="72"/>
      <c r="K24" s="72"/>
      <c r="L24" s="42"/>
      <c r="M24" s="42"/>
      <c r="N24" s="42"/>
      <c r="O24" s="42"/>
      <c r="P24" s="42"/>
      <c r="Q24" s="43"/>
      <c r="R24" s="19"/>
    </row>
    <row r="25" spans="2:18" s="14" customFormat="1" ht="16.5" customHeight="1" x14ac:dyDescent="0.25">
      <c r="B25" s="18"/>
      <c r="C25" s="72"/>
      <c r="D25" s="72"/>
      <c r="E25" s="72"/>
      <c r="F25" s="72"/>
      <c r="G25" s="72"/>
      <c r="H25" s="72"/>
      <c r="I25" s="72"/>
      <c r="J25" s="72"/>
      <c r="K25" s="72"/>
      <c r="L25" s="42"/>
      <c r="M25" s="42"/>
      <c r="N25" s="42"/>
      <c r="O25" s="42"/>
      <c r="P25" s="42"/>
      <c r="Q25" s="43"/>
      <c r="R25" s="19"/>
    </row>
    <row r="26" spans="2:18" s="14" customFormat="1" ht="16.5" customHeight="1" x14ac:dyDescent="0.25">
      <c r="B26" s="18"/>
      <c r="C26" s="427" t="s">
        <v>38</v>
      </c>
      <c r="D26" s="427"/>
      <c r="E26" s="427"/>
      <c r="F26" s="427"/>
      <c r="G26" s="427"/>
      <c r="H26" s="43"/>
      <c r="I26" s="43"/>
      <c r="J26" s="43"/>
      <c r="K26" s="43"/>
      <c r="L26" s="42"/>
      <c r="M26" s="42"/>
      <c r="N26" s="42"/>
      <c r="O26" s="42"/>
      <c r="P26" s="42"/>
      <c r="Q26" s="43"/>
      <c r="R26" s="19"/>
    </row>
    <row r="27" spans="2:18" s="14" customFormat="1" ht="16.5" customHeight="1" x14ac:dyDescent="0.25">
      <c r="B27" s="18"/>
      <c r="C27" s="427" t="s">
        <v>290</v>
      </c>
      <c r="D27" s="427"/>
      <c r="E27" s="427"/>
      <c r="F27" s="427"/>
      <c r="G27" s="427"/>
      <c r="H27" s="43"/>
      <c r="I27" s="43"/>
      <c r="J27" s="43"/>
      <c r="K27" s="43"/>
      <c r="L27" s="42"/>
      <c r="M27" s="42"/>
      <c r="N27" s="42"/>
      <c r="O27" s="42"/>
      <c r="P27" s="42"/>
      <c r="Q27" s="43"/>
      <c r="R27" s="19"/>
    </row>
    <row r="28" spans="2:18" s="14" customFormat="1" ht="16.5" customHeight="1" x14ac:dyDescent="0.25">
      <c r="B28" s="18"/>
      <c r="C28" s="427" t="s">
        <v>39</v>
      </c>
      <c r="D28" s="427"/>
      <c r="E28" s="427"/>
      <c r="F28" s="427"/>
      <c r="G28" s="427"/>
      <c r="H28" s="72"/>
      <c r="I28" s="72"/>
      <c r="J28" s="72"/>
      <c r="K28" s="72"/>
      <c r="L28" s="42"/>
      <c r="M28" s="42"/>
      <c r="N28" s="42"/>
      <c r="O28" s="42"/>
      <c r="P28" s="42"/>
      <c r="Q28" s="43"/>
      <c r="R28" s="19"/>
    </row>
    <row r="29" spans="2:18" s="14" customFormat="1" ht="16.5" customHeight="1" x14ac:dyDescent="0.25">
      <c r="B29" s="18"/>
      <c r="C29" s="427" t="s">
        <v>291</v>
      </c>
      <c r="D29" s="427"/>
      <c r="E29" s="427"/>
      <c r="F29" s="427"/>
      <c r="G29" s="427"/>
      <c r="H29" s="72"/>
      <c r="I29" s="72"/>
      <c r="J29" s="72"/>
      <c r="K29" s="72"/>
      <c r="L29" s="42"/>
      <c r="M29" s="42"/>
      <c r="N29" s="42"/>
      <c r="O29" s="42"/>
      <c r="P29" s="42"/>
      <c r="Q29" s="43"/>
      <c r="R29" s="19"/>
    </row>
    <row r="30" spans="2:18" s="14" customFormat="1" ht="16.5" customHeight="1" x14ac:dyDescent="0.25">
      <c r="B30" s="18"/>
      <c r="C30" s="427" t="s">
        <v>399</v>
      </c>
      <c r="D30" s="427"/>
      <c r="E30" s="427"/>
      <c r="F30" s="427"/>
      <c r="G30" s="427"/>
      <c r="H30" s="72"/>
      <c r="I30" s="72"/>
      <c r="J30" s="72"/>
      <c r="K30" s="72"/>
      <c r="L30" s="42"/>
      <c r="M30" s="42"/>
      <c r="N30" s="42"/>
      <c r="O30" s="42"/>
      <c r="P30" s="42"/>
      <c r="Q30" s="43"/>
      <c r="R30" s="19"/>
    </row>
    <row r="31" spans="2:18" s="14" customFormat="1" ht="16.5" customHeight="1" x14ac:dyDescent="0.25">
      <c r="B31" s="18"/>
      <c r="C31" s="427" t="s">
        <v>564</v>
      </c>
      <c r="D31" s="427"/>
      <c r="E31" s="427"/>
      <c r="F31" s="427"/>
      <c r="G31" s="427"/>
      <c r="H31" s="72"/>
      <c r="I31" s="72"/>
      <c r="J31" s="72"/>
      <c r="K31" s="72"/>
      <c r="L31" s="42"/>
      <c r="M31" s="42"/>
      <c r="N31" s="42"/>
      <c r="O31" s="42"/>
      <c r="P31" s="42"/>
      <c r="Q31" s="43"/>
      <c r="R31" s="19"/>
    </row>
    <row r="32" spans="2:18" s="14" customFormat="1" ht="16.5" customHeight="1" x14ac:dyDescent="0.25">
      <c r="B32" s="18"/>
      <c r="C32" s="427" t="s">
        <v>292</v>
      </c>
      <c r="D32" s="427"/>
      <c r="E32" s="427"/>
      <c r="F32" s="427"/>
      <c r="G32" s="427"/>
      <c r="H32" s="72"/>
      <c r="I32" s="72"/>
      <c r="J32" s="72"/>
      <c r="K32" s="72"/>
      <c r="L32" s="42"/>
      <c r="M32" s="42"/>
      <c r="N32" s="42"/>
      <c r="O32" s="42"/>
      <c r="P32" s="42"/>
      <c r="Q32" s="43"/>
      <c r="R32" s="19"/>
    </row>
    <row r="33" spans="2:18" s="14" customFormat="1" ht="16.5" customHeight="1" x14ac:dyDescent="0.25">
      <c r="B33" s="18"/>
      <c r="C33" s="427" t="s">
        <v>565</v>
      </c>
      <c r="D33" s="427"/>
      <c r="E33" s="427"/>
      <c r="F33" s="427"/>
      <c r="G33" s="427"/>
      <c r="H33" s="72"/>
      <c r="I33" s="72"/>
      <c r="J33" s="72"/>
      <c r="K33" s="72"/>
      <c r="L33" s="42"/>
      <c r="M33" s="42"/>
      <c r="N33" s="42"/>
      <c r="O33" s="42"/>
      <c r="P33" s="42"/>
      <c r="Q33" s="43"/>
      <c r="R33" s="19"/>
    </row>
    <row r="34" spans="2:18" s="14" customFormat="1" ht="16.5" customHeight="1" x14ac:dyDescent="0.25">
      <c r="B34" s="18"/>
      <c r="C34" s="427" t="s">
        <v>40</v>
      </c>
      <c r="D34" s="427"/>
      <c r="E34" s="427"/>
      <c r="F34" s="427"/>
      <c r="G34" s="427"/>
      <c r="H34" s="72"/>
      <c r="I34" s="72"/>
      <c r="J34" s="72"/>
      <c r="K34" s="72"/>
      <c r="L34" s="42"/>
      <c r="M34" s="42"/>
      <c r="N34" s="42"/>
      <c r="O34" s="42"/>
      <c r="P34" s="42"/>
      <c r="Q34" s="43"/>
      <c r="R34" s="19"/>
    </row>
    <row r="35" spans="2:18" s="14" customFormat="1" ht="16.5" customHeight="1" x14ac:dyDescent="0.25">
      <c r="B35" s="18"/>
      <c r="C35" s="427" t="s">
        <v>50</v>
      </c>
      <c r="D35" s="427"/>
      <c r="E35" s="427"/>
      <c r="F35" s="427"/>
      <c r="G35" s="427"/>
      <c r="H35" s="72"/>
      <c r="I35" s="72"/>
      <c r="J35" s="72"/>
      <c r="K35" s="72"/>
      <c r="L35" s="42"/>
      <c r="M35" s="42"/>
      <c r="N35" s="42"/>
      <c r="O35" s="42"/>
      <c r="P35" s="42"/>
      <c r="Q35" s="43"/>
      <c r="R35" s="19"/>
    </row>
    <row r="36" spans="2:18" s="14" customFormat="1" ht="16.5" customHeight="1" x14ac:dyDescent="0.25">
      <c r="B36" s="18"/>
      <c r="C36" s="427" t="s">
        <v>293</v>
      </c>
      <c r="D36" s="427"/>
      <c r="E36" s="427"/>
      <c r="F36" s="427"/>
      <c r="G36" s="427"/>
      <c r="H36" s="72"/>
      <c r="I36" s="72"/>
      <c r="J36" s="72"/>
      <c r="K36" s="72"/>
      <c r="L36" s="42"/>
      <c r="M36" s="42"/>
      <c r="N36" s="42"/>
      <c r="O36" s="42"/>
      <c r="P36" s="42"/>
      <c r="Q36" s="43"/>
      <c r="R36" s="19"/>
    </row>
    <row r="37" spans="2:18" s="14" customFormat="1" ht="16.5" customHeight="1" x14ac:dyDescent="0.25">
      <c r="B37" s="18"/>
      <c r="C37" s="72"/>
      <c r="D37" s="72"/>
      <c r="E37" s="72"/>
      <c r="F37" s="72"/>
      <c r="G37" s="72"/>
      <c r="H37" s="72"/>
      <c r="I37" s="72"/>
      <c r="J37" s="72"/>
      <c r="K37" s="72"/>
      <c r="L37" s="42"/>
      <c r="M37" s="42"/>
      <c r="N37" s="42"/>
      <c r="O37" s="42"/>
      <c r="P37" s="42"/>
      <c r="Q37" s="43"/>
      <c r="R37" s="19"/>
    </row>
    <row r="38" spans="2:18" s="14" customFormat="1" ht="21.75" customHeight="1" x14ac:dyDescent="0.25">
      <c r="B38" s="18"/>
      <c r="C38" s="429" t="s">
        <v>401</v>
      </c>
      <c r="D38" s="429"/>
      <c r="E38" s="429"/>
      <c r="F38" s="429"/>
      <c r="G38" s="429"/>
      <c r="H38" s="429"/>
      <c r="I38" s="429"/>
      <c r="J38" s="429"/>
      <c r="K38" s="429"/>
      <c r="L38" s="429"/>
      <c r="M38" s="429"/>
      <c r="N38" s="429"/>
      <c r="O38" s="429"/>
      <c r="P38" s="429"/>
      <c r="Q38" s="429"/>
      <c r="R38" s="19"/>
    </row>
    <row r="39" spans="2:18" s="14" customFormat="1" ht="14" x14ac:dyDescent="0.3">
      <c r="B39" s="18"/>
      <c r="C39" s="40"/>
      <c r="D39" s="40"/>
      <c r="E39" s="40"/>
      <c r="F39" s="40"/>
      <c r="G39" s="40"/>
      <c r="H39" s="40"/>
      <c r="I39" s="40"/>
      <c r="J39" s="40"/>
      <c r="K39" s="40"/>
      <c r="L39" s="40"/>
      <c r="M39" s="40"/>
      <c r="N39" s="40"/>
      <c r="O39" s="40"/>
      <c r="P39" s="40"/>
      <c r="Q39" s="40"/>
      <c r="R39" s="19"/>
    </row>
    <row r="40" spans="2:18" s="14" customFormat="1" ht="14" x14ac:dyDescent="0.25">
      <c r="B40" s="18"/>
      <c r="C40" s="428" t="s">
        <v>41</v>
      </c>
      <c r="D40" s="426"/>
      <c r="E40" s="426"/>
      <c r="F40" s="426"/>
      <c r="G40" s="426"/>
      <c r="H40" s="426"/>
      <c r="I40" s="426"/>
      <c r="J40" s="426"/>
      <c r="K40" s="42"/>
      <c r="L40" s="42"/>
      <c r="M40" s="42"/>
      <c r="N40" s="42"/>
      <c r="O40" s="42"/>
      <c r="P40" s="42"/>
      <c r="Q40" s="43"/>
      <c r="R40" s="19"/>
    </row>
    <row r="41" spans="2:18" s="14" customFormat="1" ht="18" customHeight="1" x14ac:dyDescent="0.25">
      <c r="B41" s="18"/>
      <c r="C41" s="426" t="s">
        <v>566</v>
      </c>
      <c r="D41" s="426"/>
      <c r="E41" s="426"/>
      <c r="F41" s="426"/>
      <c r="G41" s="426"/>
      <c r="H41" s="426"/>
      <c r="I41" s="426"/>
      <c r="J41" s="426"/>
      <c r="K41" s="42"/>
      <c r="L41" s="42"/>
      <c r="M41" s="42"/>
      <c r="N41" s="42"/>
      <c r="O41" s="42"/>
      <c r="P41" s="42"/>
      <c r="Q41" s="43"/>
      <c r="R41" s="19"/>
    </row>
    <row r="42" spans="2:18" s="14" customFormat="1" ht="18" customHeight="1" x14ac:dyDescent="0.25">
      <c r="B42" s="18"/>
      <c r="C42" s="426"/>
      <c r="D42" s="426"/>
      <c r="E42" s="426"/>
      <c r="F42" s="426"/>
      <c r="G42" s="426"/>
      <c r="H42" s="426"/>
      <c r="I42" s="426"/>
      <c r="J42" s="426"/>
      <c r="K42" s="42"/>
      <c r="L42" s="42"/>
      <c r="M42" s="42"/>
      <c r="N42" s="42"/>
      <c r="O42" s="42"/>
      <c r="P42" s="42"/>
      <c r="Q42" s="43"/>
      <c r="R42" s="19"/>
    </row>
    <row r="43" spans="2:18" s="14" customFormat="1" ht="18" customHeight="1" x14ac:dyDescent="0.25">
      <c r="B43" s="18"/>
      <c r="C43" s="426"/>
      <c r="D43" s="426"/>
      <c r="E43" s="426"/>
      <c r="F43" s="426"/>
      <c r="G43" s="426"/>
      <c r="H43" s="426"/>
      <c r="I43" s="426"/>
      <c r="J43" s="426"/>
      <c r="K43" s="42"/>
      <c r="L43" s="42"/>
      <c r="M43" s="42"/>
      <c r="N43" s="42"/>
      <c r="O43" s="42"/>
      <c r="P43" s="42"/>
      <c r="Q43" s="43"/>
      <c r="R43" s="19"/>
    </row>
    <row r="44" spans="2:18" s="14" customFormat="1" ht="18" customHeight="1" x14ac:dyDescent="0.25">
      <c r="B44" s="18"/>
      <c r="C44" s="426"/>
      <c r="D44" s="426"/>
      <c r="E44" s="426"/>
      <c r="F44" s="426"/>
      <c r="G44" s="426"/>
      <c r="H44" s="426"/>
      <c r="I44" s="426"/>
      <c r="J44" s="426"/>
      <c r="K44" s="42"/>
      <c r="L44" s="42"/>
      <c r="M44" s="42"/>
      <c r="N44" s="42"/>
      <c r="O44" s="42"/>
      <c r="P44" s="42"/>
      <c r="Q44" s="43"/>
      <c r="R44" s="19"/>
    </row>
    <row r="45" spans="2:18" s="14" customFormat="1" ht="18" customHeight="1" x14ac:dyDescent="0.25">
      <c r="B45" s="18"/>
      <c r="C45" s="426"/>
      <c r="D45" s="426"/>
      <c r="E45" s="426"/>
      <c r="F45" s="426"/>
      <c r="G45" s="426"/>
      <c r="H45" s="426"/>
      <c r="I45" s="426"/>
      <c r="J45" s="426"/>
      <c r="K45" s="42"/>
      <c r="L45" s="42"/>
      <c r="M45" s="42"/>
      <c r="N45" s="42"/>
      <c r="O45" s="42"/>
      <c r="P45" s="42"/>
      <c r="Q45" s="43"/>
      <c r="R45" s="19"/>
    </row>
    <row r="46" spans="2:18" s="14" customFormat="1" ht="18" customHeight="1" x14ac:dyDescent="0.25">
      <c r="B46" s="18"/>
      <c r="C46" s="426"/>
      <c r="D46" s="426"/>
      <c r="E46" s="426"/>
      <c r="F46" s="426"/>
      <c r="G46" s="426"/>
      <c r="H46" s="426"/>
      <c r="I46" s="426"/>
      <c r="J46" s="426"/>
      <c r="K46" s="42"/>
      <c r="L46" s="42"/>
      <c r="M46" s="42"/>
      <c r="N46" s="42"/>
      <c r="O46" s="42"/>
      <c r="P46" s="42"/>
      <c r="Q46" s="43"/>
      <c r="R46" s="19"/>
    </row>
    <row r="47" spans="2:18" s="14" customFormat="1" ht="18" customHeight="1" x14ac:dyDescent="0.25">
      <c r="B47" s="18"/>
      <c r="C47" s="426"/>
      <c r="D47" s="426"/>
      <c r="E47" s="426"/>
      <c r="F47" s="426"/>
      <c r="G47" s="426"/>
      <c r="H47" s="426"/>
      <c r="I47" s="426"/>
      <c r="J47" s="426"/>
      <c r="K47" s="42"/>
      <c r="L47" s="42"/>
      <c r="M47" s="42"/>
      <c r="N47" s="42"/>
      <c r="O47" s="42"/>
      <c r="P47" s="42"/>
      <c r="Q47" s="43"/>
      <c r="R47" s="19"/>
    </row>
    <row r="48" spans="2:18" s="14" customFormat="1" ht="18" customHeight="1" x14ac:dyDescent="0.25">
      <c r="B48" s="18"/>
      <c r="C48" s="426"/>
      <c r="D48" s="426"/>
      <c r="E48" s="426"/>
      <c r="F48" s="426"/>
      <c r="G48" s="426"/>
      <c r="H48" s="426"/>
      <c r="I48" s="426"/>
      <c r="J48" s="426"/>
      <c r="K48" s="42"/>
      <c r="L48" s="42"/>
      <c r="M48" s="42"/>
      <c r="N48" s="42"/>
      <c r="O48" s="42"/>
      <c r="P48" s="42"/>
      <c r="Q48" s="43"/>
      <c r="R48" s="19"/>
    </row>
    <row r="49" spans="2:18" s="14" customFormat="1" ht="18" customHeight="1" x14ac:dyDescent="0.25">
      <c r="B49" s="18"/>
      <c r="C49" s="426"/>
      <c r="D49" s="426"/>
      <c r="E49" s="426"/>
      <c r="F49" s="426"/>
      <c r="G49" s="426"/>
      <c r="H49" s="426"/>
      <c r="I49" s="426"/>
      <c r="J49" s="426"/>
      <c r="K49" s="42"/>
      <c r="L49" s="42"/>
      <c r="M49" s="42"/>
      <c r="N49" s="42"/>
      <c r="O49" s="42"/>
      <c r="P49" s="42"/>
      <c r="Q49" s="43"/>
      <c r="R49" s="19"/>
    </row>
    <row r="50" spans="2:18" s="14" customFormat="1" ht="18" customHeight="1" x14ac:dyDescent="0.25">
      <c r="B50" s="18"/>
      <c r="C50" s="426"/>
      <c r="D50" s="426"/>
      <c r="E50" s="426"/>
      <c r="F50" s="426"/>
      <c r="G50" s="426"/>
      <c r="H50" s="426"/>
      <c r="I50" s="426"/>
      <c r="J50" s="426"/>
      <c r="K50" s="42"/>
      <c r="L50" s="42"/>
      <c r="M50" s="42"/>
      <c r="N50" s="42"/>
      <c r="O50" s="42"/>
      <c r="P50" s="42"/>
      <c r="Q50" s="43"/>
      <c r="R50" s="19"/>
    </row>
    <row r="51" spans="2:18" s="14" customFormat="1" ht="18" customHeight="1" x14ac:dyDescent="0.25">
      <c r="B51" s="18"/>
      <c r="C51" s="426"/>
      <c r="D51" s="426"/>
      <c r="E51" s="426"/>
      <c r="F51" s="426"/>
      <c r="G51" s="426"/>
      <c r="H51" s="426"/>
      <c r="I51" s="426"/>
      <c r="J51" s="426"/>
      <c r="K51" s="42"/>
      <c r="L51" s="42"/>
      <c r="M51" s="42"/>
      <c r="N51" s="42"/>
      <c r="O51" s="42"/>
      <c r="P51" s="42"/>
      <c r="Q51" s="43"/>
      <c r="R51" s="19"/>
    </row>
    <row r="52" spans="2:18" s="14" customFormat="1" ht="18" customHeight="1" x14ac:dyDescent="0.25">
      <c r="B52" s="18"/>
      <c r="C52" s="42"/>
      <c r="D52" s="42"/>
      <c r="E52" s="42"/>
      <c r="F52" s="42"/>
      <c r="G52" s="42"/>
      <c r="H52" s="42"/>
      <c r="I52" s="42"/>
      <c r="J52" s="42"/>
      <c r="K52" s="42"/>
      <c r="L52" s="42"/>
      <c r="M52" s="42"/>
      <c r="N52" s="42"/>
      <c r="O52" s="42"/>
      <c r="P52" s="42"/>
      <c r="Q52" s="43"/>
      <c r="R52" s="19"/>
    </row>
    <row r="53" spans="2:18" s="14" customFormat="1" ht="14" x14ac:dyDescent="0.25">
      <c r="B53" s="18"/>
      <c r="C53" s="428" t="s">
        <v>220</v>
      </c>
      <c r="D53" s="426"/>
      <c r="E53" s="426"/>
      <c r="F53" s="426"/>
      <c r="G53" s="426"/>
      <c r="H53" s="426"/>
      <c r="I53" s="426"/>
      <c r="J53" s="426"/>
      <c r="K53" s="426"/>
      <c r="L53" s="426"/>
      <c r="M53" s="426"/>
      <c r="N53" s="426"/>
      <c r="O53" s="426"/>
      <c r="P53" s="426"/>
      <c r="Q53" s="426"/>
      <c r="R53" s="19"/>
    </row>
    <row r="54" spans="2:18" s="14" customFormat="1" ht="18" customHeight="1" x14ac:dyDescent="0.25">
      <c r="B54" s="18"/>
      <c r="C54" s="426" t="s">
        <v>569</v>
      </c>
      <c r="D54" s="426"/>
      <c r="E54" s="426"/>
      <c r="F54" s="426"/>
      <c r="G54" s="426"/>
      <c r="H54" s="426"/>
      <c r="I54" s="426"/>
      <c r="J54" s="426"/>
      <c r="K54" s="426"/>
      <c r="L54" s="426"/>
      <c r="M54" s="426"/>
      <c r="N54" s="426"/>
      <c r="O54" s="426"/>
      <c r="P54" s="426"/>
      <c r="Q54" s="426"/>
      <c r="R54" s="19"/>
    </row>
    <row r="55" spans="2:18" s="14" customFormat="1" ht="18" customHeight="1" x14ac:dyDescent="0.25">
      <c r="B55" s="18"/>
      <c r="C55" s="426"/>
      <c r="D55" s="426"/>
      <c r="E55" s="426"/>
      <c r="F55" s="426"/>
      <c r="G55" s="426"/>
      <c r="H55" s="426"/>
      <c r="I55" s="426"/>
      <c r="J55" s="426"/>
      <c r="K55" s="426"/>
      <c r="L55" s="426"/>
      <c r="M55" s="426"/>
      <c r="N55" s="426"/>
      <c r="O55" s="426"/>
      <c r="P55" s="426"/>
      <c r="Q55" s="426"/>
      <c r="R55" s="19"/>
    </row>
    <row r="56" spans="2:18" s="14" customFormat="1" ht="18" customHeight="1" x14ac:dyDescent="0.25">
      <c r="B56" s="18"/>
      <c r="C56" s="426"/>
      <c r="D56" s="426"/>
      <c r="E56" s="426"/>
      <c r="F56" s="426"/>
      <c r="G56" s="426"/>
      <c r="H56" s="426"/>
      <c r="I56" s="426"/>
      <c r="J56" s="426"/>
      <c r="K56" s="426"/>
      <c r="L56" s="426"/>
      <c r="M56" s="426"/>
      <c r="N56" s="426"/>
      <c r="O56" s="426"/>
      <c r="P56" s="426"/>
      <c r="Q56" s="426"/>
      <c r="R56" s="19"/>
    </row>
    <row r="57" spans="2:18" s="14" customFormat="1" ht="18" customHeight="1" x14ac:dyDescent="0.25">
      <c r="B57" s="18"/>
      <c r="C57" s="426"/>
      <c r="D57" s="426"/>
      <c r="E57" s="426"/>
      <c r="F57" s="426"/>
      <c r="G57" s="426"/>
      <c r="H57" s="426"/>
      <c r="I57" s="426"/>
      <c r="J57" s="426"/>
      <c r="K57" s="426"/>
      <c r="L57" s="426"/>
      <c r="M57" s="426"/>
      <c r="N57" s="426"/>
      <c r="O57" s="426"/>
      <c r="P57" s="426"/>
      <c r="Q57" s="426"/>
      <c r="R57" s="19"/>
    </row>
    <row r="58" spans="2:18" s="14" customFormat="1" ht="18" customHeight="1" x14ac:dyDescent="0.25">
      <c r="B58" s="18"/>
      <c r="C58" s="426"/>
      <c r="D58" s="426"/>
      <c r="E58" s="426"/>
      <c r="F58" s="426"/>
      <c r="G58" s="426"/>
      <c r="H58" s="426"/>
      <c r="I58" s="426"/>
      <c r="J58" s="426"/>
      <c r="K58" s="426"/>
      <c r="L58" s="426"/>
      <c r="M58" s="426"/>
      <c r="N58" s="426"/>
      <c r="O58" s="426"/>
      <c r="P58" s="426"/>
      <c r="Q58" s="426"/>
      <c r="R58" s="19"/>
    </row>
    <row r="59" spans="2:18" s="14" customFormat="1" ht="18" customHeight="1" x14ac:dyDescent="0.25">
      <c r="B59" s="18"/>
      <c r="C59" s="42"/>
      <c r="D59" s="42"/>
      <c r="E59" s="42"/>
      <c r="F59" s="42"/>
      <c r="G59" s="42"/>
      <c r="H59" s="42"/>
      <c r="I59" s="42"/>
      <c r="J59" s="42"/>
      <c r="K59" s="42"/>
      <c r="L59" s="42"/>
      <c r="M59" s="42"/>
      <c r="N59" s="42"/>
      <c r="O59" s="42"/>
      <c r="P59" s="42"/>
      <c r="Q59" s="43"/>
      <c r="R59" s="19"/>
    </row>
    <row r="60" spans="2:18" s="14" customFormat="1" ht="16.5" customHeight="1" x14ac:dyDescent="0.25">
      <c r="B60" s="18"/>
      <c r="C60" s="428" t="s">
        <v>400</v>
      </c>
      <c r="D60" s="428"/>
      <c r="E60" s="428"/>
      <c r="F60" s="428"/>
      <c r="G60" s="428"/>
      <c r="H60" s="428"/>
      <c r="I60" s="428"/>
      <c r="J60" s="428"/>
      <c r="K60" s="428"/>
      <c r="L60" s="428"/>
      <c r="M60" s="428"/>
      <c r="N60" s="428"/>
      <c r="O60" s="428"/>
      <c r="P60" s="428"/>
      <c r="Q60" s="428"/>
      <c r="R60" s="19"/>
    </row>
    <row r="61" spans="2:18" s="14" customFormat="1" ht="18" customHeight="1" x14ac:dyDescent="0.25">
      <c r="B61" s="18"/>
      <c r="C61" s="426" t="s">
        <v>571</v>
      </c>
      <c r="D61" s="426"/>
      <c r="E61" s="426"/>
      <c r="F61" s="426"/>
      <c r="G61" s="426"/>
      <c r="H61" s="426"/>
      <c r="I61" s="426"/>
      <c r="J61" s="426"/>
      <c r="K61" s="426"/>
      <c r="L61" s="426"/>
      <c r="M61" s="426"/>
      <c r="N61" s="426"/>
      <c r="O61" s="426"/>
      <c r="P61" s="426"/>
      <c r="Q61" s="426"/>
      <c r="R61" s="19"/>
    </row>
    <row r="62" spans="2:18" s="14" customFormat="1" ht="18" customHeight="1" x14ac:dyDescent="0.25">
      <c r="B62" s="18"/>
      <c r="C62" s="426"/>
      <c r="D62" s="426"/>
      <c r="E62" s="426"/>
      <c r="F62" s="426"/>
      <c r="G62" s="426"/>
      <c r="H62" s="426"/>
      <c r="I62" s="426"/>
      <c r="J62" s="426"/>
      <c r="K62" s="426"/>
      <c r="L62" s="426"/>
      <c r="M62" s="426"/>
      <c r="N62" s="426"/>
      <c r="O62" s="426"/>
      <c r="P62" s="426"/>
      <c r="Q62" s="426"/>
      <c r="R62" s="19"/>
    </row>
    <row r="63" spans="2:18" s="14" customFormat="1" ht="18" customHeight="1" x14ac:dyDescent="0.25">
      <c r="B63" s="18"/>
      <c r="C63" s="426"/>
      <c r="D63" s="426"/>
      <c r="E63" s="426"/>
      <c r="F63" s="426"/>
      <c r="G63" s="426"/>
      <c r="H63" s="426"/>
      <c r="I63" s="426"/>
      <c r="J63" s="426"/>
      <c r="K63" s="426"/>
      <c r="L63" s="426"/>
      <c r="M63" s="426"/>
      <c r="N63" s="426"/>
      <c r="O63" s="426"/>
      <c r="P63" s="426"/>
      <c r="Q63" s="426"/>
      <c r="R63" s="19"/>
    </row>
    <row r="64" spans="2:18" s="14" customFormat="1" ht="18" customHeight="1" x14ac:dyDescent="0.25">
      <c r="B64" s="18"/>
      <c r="C64" s="426"/>
      <c r="D64" s="426"/>
      <c r="E64" s="426"/>
      <c r="F64" s="426"/>
      <c r="G64" s="426"/>
      <c r="H64" s="426"/>
      <c r="I64" s="426"/>
      <c r="J64" s="426"/>
      <c r="K64" s="426"/>
      <c r="L64" s="426"/>
      <c r="M64" s="426"/>
      <c r="N64" s="426"/>
      <c r="O64" s="426"/>
      <c r="P64" s="426"/>
      <c r="Q64" s="426"/>
      <c r="R64" s="19"/>
    </row>
    <row r="65" spans="2:18" s="14" customFormat="1" ht="18" customHeight="1" x14ac:dyDescent="0.25">
      <c r="B65" s="18"/>
      <c r="C65" s="426"/>
      <c r="D65" s="426"/>
      <c r="E65" s="426"/>
      <c r="F65" s="426"/>
      <c r="G65" s="426"/>
      <c r="H65" s="426"/>
      <c r="I65" s="426"/>
      <c r="J65" s="426"/>
      <c r="K65" s="426"/>
      <c r="L65" s="426"/>
      <c r="M65" s="426"/>
      <c r="N65" s="426"/>
      <c r="O65" s="426"/>
      <c r="P65" s="426"/>
      <c r="Q65" s="426"/>
      <c r="R65" s="19"/>
    </row>
    <row r="66" spans="2:18" s="14" customFormat="1" ht="18" customHeight="1" x14ac:dyDescent="0.25">
      <c r="B66" s="18"/>
      <c r="C66" s="42"/>
      <c r="D66" s="42"/>
      <c r="E66" s="42"/>
      <c r="F66" s="42"/>
      <c r="G66" s="42"/>
      <c r="H66" s="42"/>
      <c r="I66" s="42"/>
      <c r="J66" s="42"/>
      <c r="K66" s="42"/>
      <c r="L66" s="42"/>
      <c r="M66" s="42"/>
      <c r="N66" s="42"/>
      <c r="O66" s="42"/>
      <c r="P66" s="42"/>
      <c r="Q66" s="42"/>
      <c r="R66" s="19"/>
    </row>
    <row r="67" spans="2:18" s="14" customFormat="1" ht="18" customHeight="1" x14ac:dyDescent="0.25">
      <c r="B67" s="18"/>
      <c r="C67" s="42"/>
      <c r="D67" s="42"/>
      <c r="E67" s="42"/>
      <c r="F67" s="42"/>
      <c r="G67" s="42"/>
      <c r="H67" s="42"/>
      <c r="I67" s="42"/>
      <c r="J67" s="42"/>
      <c r="K67" s="42"/>
      <c r="L67" s="42"/>
      <c r="M67" s="42"/>
      <c r="N67" s="42"/>
      <c r="O67" s="42"/>
      <c r="P67" s="42"/>
      <c r="Q67" s="42"/>
      <c r="R67" s="19"/>
    </row>
    <row r="68" spans="2:18" s="14" customFormat="1" ht="18" customHeight="1" x14ac:dyDescent="0.25">
      <c r="B68" s="18"/>
      <c r="C68" s="42"/>
      <c r="D68" s="42"/>
      <c r="E68" s="42"/>
      <c r="F68" s="42"/>
      <c r="G68" s="42"/>
      <c r="H68" s="42"/>
      <c r="I68" s="42"/>
      <c r="J68" s="42"/>
      <c r="K68" s="42"/>
      <c r="L68" s="42"/>
      <c r="M68" s="42"/>
      <c r="N68" s="42"/>
      <c r="O68" s="42"/>
      <c r="P68" s="42"/>
      <c r="Q68" s="42"/>
      <c r="R68" s="19"/>
    </row>
    <row r="69" spans="2:18" s="14" customFormat="1" ht="18" customHeight="1" x14ac:dyDescent="0.25">
      <c r="B69" s="18"/>
      <c r="C69" s="42"/>
      <c r="D69" s="42"/>
      <c r="E69" s="42"/>
      <c r="F69" s="42"/>
      <c r="G69" s="42"/>
      <c r="H69" s="42"/>
      <c r="I69" s="42"/>
      <c r="J69" s="42"/>
      <c r="K69" s="42"/>
      <c r="L69" s="42"/>
      <c r="M69" s="42"/>
      <c r="N69" s="42"/>
      <c r="O69" s="42"/>
      <c r="P69" s="42"/>
      <c r="Q69" s="42"/>
      <c r="R69" s="19"/>
    </row>
    <row r="70" spans="2:18" s="14" customFormat="1" ht="18" customHeight="1" x14ac:dyDescent="0.25">
      <c r="B70" s="18"/>
      <c r="C70" s="42"/>
      <c r="D70" s="42"/>
      <c r="E70" s="42"/>
      <c r="F70" s="42"/>
      <c r="G70" s="42"/>
      <c r="H70" s="42"/>
      <c r="I70" s="42"/>
      <c r="J70" s="42"/>
      <c r="K70" s="42"/>
      <c r="L70" s="42"/>
      <c r="M70" s="42"/>
      <c r="N70" s="42"/>
      <c r="O70" s="42"/>
      <c r="P70" s="42"/>
      <c r="Q70" s="42"/>
      <c r="R70" s="19"/>
    </row>
    <row r="71" spans="2:18" s="14" customFormat="1" ht="18" customHeight="1" x14ac:dyDescent="0.25">
      <c r="B71" s="18"/>
      <c r="C71" s="42"/>
      <c r="D71" s="42"/>
      <c r="E71" s="42"/>
      <c r="F71" s="42"/>
      <c r="G71" s="42"/>
      <c r="H71" s="42"/>
      <c r="I71" s="42"/>
      <c r="J71" s="42"/>
      <c r="K71" s="42"/>
      <c r="L71" s="42"/>
      <c r="M71" s="42"/>
      <c r="N71" s="42"/>
      <c r="O71" s="42"/>
      <c r="P71" s="42"/>
      <c r="Q71" s="42"/>
      <c r="R71" s="19"/>
    </row>
    <row r="72" spans="2:18" s="14" customFormat="1" ht="18" customHeight="1" x14ac:dyDescent="0.25">
      <c r="B72" s="18"/>
      <c r="C72" s="42"/>
      <c r="D72" s="42"/>
      <c r="E72" s="42"/>
      <c r="F72" s="42"/>
      <c r="G72" s="42"/>
      <c r="H72" s="42"/>
      <c r="I72" s="42"/>
      <c r="J72" s="42"/>
      <c r="K72" s="42"/>
      <c r="L72" s="42"/>
      <c r="M72" s="42"/>
      <c r="N72" s="42"/>
      <c r="O72" s="42"/>
      <c r="P72" s="42"/>
      <c r="Q72" s="42"/>
      <c r="R72" s="19"/>
    </row>
    <row r="73" spans="2:18" s="14" customFormat="1" ht="18" customHeight="1" x14ac:dyDescent="0.25">
      <c r="B73" s="18"/>
      <c r="C73" s="42"/>
      <c r="D73" s="42"/>
      <c r="E73" s="42"/>
      <c r="F73" s="42"/>
      <c r="G73" s="42"/>
      <c r="H73" s="42"/>
      <c r="I73" s="42"/>
      <c r="J73" s="42"/>
      <c r="K73" s="42"/>
      <c r="L73" s="42"/>
      <c r="M73" s="42"/>
      <c r="N73" s="42"/>
      <c r="O73" s="42"/>
      <c r="P73" s="42"/>
      <c r="Q73" s="42"/>
      <c r="R73" s="19"/>
    </row>
    <row r="74" spans="2:18" s="14" customFormat="1" ht="18" customHeight="1" x14ac:dyDescent="0.25">
      <c r="B74" s="18"/>
      <c r="C74" s="42"/>
      <c r="D74" s="42"/>
      <c r="E74" s="42"/>
      <c r="F74" s="42"/>
      <c r="G74" s="42"/>
      <c r="H74" s="42"/>
      <c r="I74" s="42"/>
      <c r="J74" s="42"/>
      <c r="K74" s="42"/>
      <c r="L74" s="42"/>
      <c r="M74" s="42"/>
      <c r="N74" s="42"/>
      <c r="O74" s="42"/>
      <c r="P74" s="42"/>
      <c r="Q74" s="42"/>
      <c r="R74" s="19"/>
    </row>
    <row r="75" spans="2:18" s="14" customFormat="1" ht="18" customHeight="1" x14ac:dyDescent="0.25">
      <c r="B75" s="18"/>
      <c r="C75" s="42"/>
      <c r="D75" s="42"/>
      <c r="E75" s="42"/>
      <c r="F75" s="42"/>
      <c r="G75" s="42"/>
      <c r="H75" s="42"/>
      <c r="I75" s="42"/>
      <c r="J75" s="42"/>
      <c r="K75" s="42"/>
      <c r="L75" s="42"/>
      <c r="M75" s="42"/>
      <c r="N75" s="42"/>
      <c r="O75" s="42"/>
      <c r="P75" s="42"/>
      <c r="Q75" s="42"/>
      <c r="R75" s="19"/>
    </row>
    <row r="76" spans="2:18" s="14" customFormat="1" ht="18" customHeight="1" x14ac:dyDescent="0.25">
      <c r="B76" s="18"/>
      <c r="C76" s="42"/>
      <c r="D76" s="42"/>
      <c r="E76" s="42"/>
      <c r="F76" s="42"/>
      <c r="G76" s="42"/>
      <c r="H76" s="42"/>
      <c r="I76" s="42"/>
      <c r="J76" s="42"/>
      <c r="K76" s="42"/>
      <c r="L76" s="42"/>
      <c r="M76" s="42"/>
      <c r="N76" s="42"/>
      <c r="O76" s="42"/>
      <c r="P76" s="42"/>
      <c r="Q76" s="42"/>
      <c r="R76" s="19"/>
    </row>
    <row r="77" spans="2:18" s="14" customFormat="1" ht="18" customHeight="1" x14ac:dyDescent="0.25">
      <c r="B77" s="18"/>
      <c r="C77" s="42"/>
      <c r="D77" s="42"/>
      <c r="E77" s="42"/>
      <c r="F77" s="42"/>
      <c r="G77" s="42"/>
      <c r="H77" s="42"/>
      <c r="I77" s="42"/>
      <c r="J77" s="42"/>
      <c r="K77" s="42"/>
      <c r="L77" s="42"/>
      <c r="M77" s="42"/>
      <c r="N77" s="42"/>
      <c r="O77" s="42"/>
      <c r="P77" s="42"/>
      <c r="Q77" s="42"/>
      <c r="R77" s="19"/>
    </row>
    <row r="78" spans="2:18" s="14" customFormat="1" ht="18" customHeight="1" x14ac:dyDescent="0.25">
      <c r="B78" s="18"/>
      <c r="C78" s="42"/>
      <c r="D78" s="42"/>
      <c r="E78" s="42"/>
      <c r="F78" s="42"/>
      <c r="G78" s="42"/>
      <c r="H78" s="42"/>
      <c r="I78" s="42"/>
      <c r="J78" s="42"/>
      <c r="K78" s="42"/>
      <c r="L78" s="42"/>
      <c r="M78" s="42"/>
      <c r="N78" s="42"/>
      <c r="O78" s="42"/>
      <c r="P78" s="42"/>
      <c r="Q78" s="42"/>
      <c r="R78" s="19"/>
    </row>
    <row r="79" spans="2:18" s="14" customFormat="1" ht="14" x14ac:dyDescent="0.25">
      <c r="B79" s="18"/>
      <c r="C79" s="426"/>
      <c r="D79" s="426"/>
      <c r="E79" s="426"/>
      <c r="F79" s="426"/>
      <c r="G79" s="426"/>
      <c r="H79" s="426"/>
      <c r="I79" s="426"/>
      <c r="J79" s="426"/>
      <c r="K79" s="426"/>
      <c r="L79" s="426"/>
      <c r="M79" s="426"/>
      <c r="N79" s="426"/>
      <c r="O79" s="426"/>
      <c r="P79" s="426"/>
      <c r="Q79" s="426"/>
      <c r="R79" s="19"/>
    </row>
    <row r="80" spans="2:18" s="14" customFormat="1" ht="16.5" customHeight="1" x14ac:dyDescent="0.25">
      <c r="B80" s="18"/>
      <c r="C80" s="426" t="s">
        <v>570</v>
      </c>
      <c r="D80" s="426"/>
      <c r="E80" s="426"/>
      <c r="F80" s="426"/>
      <c r="G80" s="426"/>
      <c r="H80" s="426"/>
      <c r="I80" s="426"/>
      <c r="J80" s="426"/>
      <c r="K80" s="426"/>
      <c r="L80" s="426"/>
      <c r="M80" s="426"/>
      <c r="N80" s="426"/>
      <c r="O80" s="426"/>
      <c r="P80" s="426"/>
      <c r="Q80" s="426"/>
      <c r="R80" s="19"/>
    </row>
    <row r="81" spans="2:18" s="14" customFormat="1" ht="13.5" x14ac:dyDescent="0.25">
      <c r="B81" s="18"/>
      <c r="C81" s="426"/>
      <c r="D81" s="426"/>
      <c r="E81" s="426"/>
      <c r="F81" s="426"/>
      <c r="G81" s="426"/>
      <c r="H81" s="426"/>
      <c r="I81" s="426"/>
      <c r="J81" s="426"/>
      <c r="K81" s="426"/>
      <c r="L81" s="426"/>
      <c r="M81" s="426"/>
      <c r="N81" s="426"/>
      <c r="O81" s="426"/>
      <c r="P81" s="426"/>
      <c r="Q81" s="426"/>
      <c r="R81" s="19"/>
    </row>
    <row r="82" spans="2:18" s="14" customFormat="1" ht="13.5" x14ac:dyDescent="0.25">
      <c r="B82" s="18"/>
      <c r="C82" s="426"/>
      <c r="D82" s="426"/>
      <c r="E82" s="426"/>
      <c r="F82" s="426"/>
      <c r="G82" s="426"/>
      <c r="H82" s="426"/>
      <c r="I82" s="426"/>
      <c r="J82" s="426"/>
      <c r="K82" s="426"/>
      <c r="L82" s="426"/>
      <c r="M82" s="426"/>
      <c r="N82" s="426"/>
      <c r="O82" s="426"/>
      <c r="P82" s="426"/>
      <c r="Q82" s="426"/>
      <c r="R82" s="19"/>
    </row>
    <row r="83" spans="2:18" s="14" customFormat="1" ht="13.5" x14ac:dyDescent="0.25">
      <c r="B83" s="18"/>
      <c r="C83" s="426"/>
      <c r="D83" s="426"/>
      <c r="E83" s="426"/>
      <c r="F83" s="426"/>
      <c r="G83" s="426"/>
      <c r="H83" s="426"/>
      <c r="I83" s="426"/>
      <c r="J83" s="426"/>
      <c r="K83" s="426"/>
      <c r="L83" s="426"/>
      <c r="M83" s="426"/>
      <c r="N83" s="426"/>
      <c r="O83" s="426"/>
      <c r="P83" s="426"/>
      <c r="Q83" s="426"/>
      <c r="R83" s="19"/>
    </row>
    <row r="84" spans="2:18" s="14" customFormat="1" ht="13.5" x14ac:dyDescent="0.25">
      <c r="B84" s="18"/>
      <c r="C84" s="426"/>
      <c r="D84" s="426"/>
      <c r="E84" s="426"/>
      <c r="F84" s="426"/>
      <c r="G84" s="426"/>
      <c r="H84" s="426"/>
      <c r="I84" s="426"/>
      <c r="J84" s="426"/>
      <c r="K84" s="426"/>
      <c r="L84" s="426"/>
      <c r="M84" s="426"/>
      <c r="N84" s="426"/>
      <c r="O84" s="426"/>
      <c r="P84" s="426"/>
      <c r="Q84" s="426"/>
      <c r="R84" s="19"/>
    </row>
    <row r="85" spans="2:18" s="14" customFormat="1" ht="13.5" x14ac:dyDescent="0.25">
      <c r="B85" s="18"/>
      <c r="C85" s="426"/>
      <c r="D85" s="426"/>
      <c r="E85" s="426"/>
      <c r="F85" s="426"/>
      <c r="G85" s="426"/>
      <c r="H85" s="426"/>
      <c r="I85" s="426"/>
      <c r="J85" s="426"/>
      <c r="K85" s="426"/>
      <c r="L85" s="426"/>
      <c r="M85" s="426"/>
      <c r="N85" s="426"/>
      <c r="O85" s="426"/>
      <c r="P85" s="426"/>
      <c r="Q85" s="426"/>
      <c r="R85" s="19"/>
    </row>
    <row r="86" spans="2:18" s="14" customFormat="1" ht="14" x14ac:dyDescent="0.25">
      <c r="B86" s="18"/>
      <c r="C86" s="42"/>
      <c r="D86" s="42"/>
      <c r="E86" s="42"/>
      <c r="F86" s="42"/>
      <c r="G86" s="42"/>
      <c r="H86" s="42"/>
      <c r="I86" s="42"/>
      <c r="J86" s="42"/>
      <c r="K86" s="42"/>
      <c r="L86" s="42"/>
      <c r="M86" s="42"/>
      <c r="N86" s="42"/>
      <c r="O86" s="42"/>
      <c r="P86" s="42"/>
      <c r="Q86" s="42"/>
      <c r="R86" s="19"/>
    </row>
    <row r="87" spans="2:18" s="14" customFormat="1" ht="14" x14ac:dyDescent="0.25">
      <c r="B87" s="18"/>
      <c r="C87" s="42"/>
      <c r="D87" s="42"/>
      <c r="E87" s="42"/>
      <c r="F87" s="42"/>
      <c r="G87" s="42"/>
      <c r="H87" s="42"/>
      <c r="I87" s="42"/>
      <c r="J87" s="42"/>
      <c r="K87" s="42"/>
      <c r="L87" s="42"/>
      <c r="M87" s="42"/>
      <c r="N87" s="42"/>
      <c r="O87" s="42"/>
      <c r="P87" s="42"/>
      <c r="Q87" s="42"/>
      <c r="R87" s="19"/>
    </row>
    <row r="88" spans="2:18" s="14" customFormat="1" ht="14" x14ac:dyDescent="0.25">
      <c r="B88" s="18"/>
      <c r="C88" s="43"/>
      <c r="D88" s="43"/>
      <c r="E88" s="43"/>
      <c r="F88" s="43"/>
      <c r="G88" s="43"/>
      <c r="H88" s="43"/>
      <c r="I88" s="43"/>
      <c r="J88" s="43"/>
      <c r="K88" s="43"/>
      <c r="L88" s="43"/>
      <c r="M88" s="43"/>
      <c r="N88" s="43"/>
      <c r="O88" s="43"/>
      <c r="P88" s="43"/>
      <c r="Q88" s="43"/>
      <c r="R88" s="19"/>
    </row>
    <row r="89" spans="2:18" s="14" customFormat="1" ht="16.5" customHeight="1" x14ac:dyDescent="0.25">
      <c r="B89" s="18"/>
      <c r="C89" s="426" t="s">
        <v>402</v>
      </c>
      <c r="D89" s="426"/>
      <c r="E89" s="426"/>
      <c r="F89" s="426"/>
      <c r="G89" s="426"/>
      <c r="H89" s="426"/>
      <c r="I89" s="426"/>
      <c r="J89" s="426"/>
      <c r="K89" s="426"/>
      <c r="L89" s="426"/>
      <c r="M89" s="426"/>
      <c r="N89" s="426"/>
      <c r="O89" s="426"/>
      <c r="P89" s="426"/>
      <c r="Q89" s="426"/>
      <c r="R89" s="19"/>
    </row>
    <row r="90" spans="2:18" s="14" customFormat="1" ht="13.5" x14ac:dyDescent="0.25">
      <c r="B90" s="18"/>
      <c r="C90" s="426"/>
      <c r="D90" s="426"/>
      <c r="E90" s="426"/>
      <c r="F90" s="426"/>
      <c r="G90" s="426"/>
      <c r="H90" s="426"/>
      <c r="I90" s="426"/>
      <c r="J90" s="426"/>
      <c r="K90" s="426"/>
      <c r="L90" s="426"/>
      <c r="M90" s="426"/>
      <c r="N90" s="426"/>
      <c r="O90" s="426"/>
      <c r="P90" s="426"/>
      <c r="Q90" s="426"/>
      <c r="R90" s="19"/>
    </row>
    <row r="91" spans="2:18" s="14" customFormat="1" ht="15" customHeight="1" x14ac:dyDescent="0.25">
      <c r="B91" s="18"/>
      <c r="C91" s="43"/>
      <c r="D91" s="43"/>
      <c r="E91" s="43"/>
      <c r="F91" s="43"/>
      <c r="G91" s="43"/>
      <c r="H91" s="43"/>
      <c r="I91" s="432" t="s">
        <v>403</v>
      </c>
      <c r="J91" s="432"/>
      <c r="K91" s="432"/>
      <c r="L91" s="43"/>
      <c r="M91" s="43"/>
      <c r="N91" s="43"/>
      <c r="O91" s="43"/>
      <c r="P91" s="43"/>
      <c r="Q91" s="43"/>
      <c r="R91" s="19"/>
    </row>
    <row r="92" spans="2:18" s="14" customFormat="1" ht="14" x14ac:dyDescent="0.25">
      <c r="B92" s="18"/>
      <c r="C92" s="42"/>
      <c r="D92" s="42"/>
      <c r="E92" s="42"/>
      <c r="F92" s="42"/>
      <c r="G92" s="42"/>
      <c r="H92" s="42"/>
      <c r="I92" s="432"/>
      <c r="J92" s="432"/>
      <c r="K92" s="432"/>
      <c r="L92" s="42"/>
      <c r="M92" s="42"/>
      <c r="N92" s="42"/>
      <c r="O92" s="42"/>
      <c r="P92" s="42"/>
      <c r="Q92" s="42"/>
      <c r="R92" s="19"/>
    </row>
    <row r="93" spans="2:18" s="14" customFormat="1" ht="14" x14ac:dyDescent="0.25">
      <c r="B93" s="18"/>
      <c r="C93" s="42"/>
      <c r="D93" s="42"/>
      <c r="E93" s="42"/>
      <c r="F93" s="42"/>
      <c r="G93" s="42"/>
      <c r="H93" s="42"/>
      <c r="I93" s="432"/>
      <c r="J93" s="432"/>
      <c r="K93" s="432"/>
      <c r="L93" s="42"/>
      <c r="M93" s="42"/>
      <c r="N93" s="42"/>
      <c r="O93" s="42"/>
      <c r="P93" s="42"/>
      <c r="Q93" s="42"/>
      <c r="R93" s="19"/>
    </row>
    <row r="94" spans="2:18" s="14" customFormat="1" ht="14" x14ac:dyDescent="0.25">
      <c r="B94" s="18"/>
      <c r="C94" s="42"/>
      <c r="D94" s="42"/>
      <c r="E94" s="42"/>
      <c r="F94" s="42"/>
      <c r="G94" s="42"/>
      <c r="H94" s="42"/>
      <c r="I94" s="432"/>
      <c r="J94" s="432"/>
      <c r="K94" s="432"/>
      <c r="L94" s="42"/>
      <c r="M94" s="42"/>
      <c r="N94" s="42"/>
      <c r="O94" s="42"/>
      <c r="P94" s="42"/>
      <c r="Q94" s="42"/>
      <c r="R94" s="19"/>
    </row>
    <row r="95" spans="2:18" s="14" customFormat="1" ht="14" x14ac:dyDescent="0.25">
      <c r="B95" s="18"/>
      <c r="C95" s="42"/>
      <c r="D95" s="42"/>
      <c r="E95" s="42"/>
      <c r="F95" s="42"/>
      <c r="G95" s="42"/>
      <c r="H95" s="42"/>
      <c r="I95" s="432"/>
      <c r="J95" s="432"/>
      <c r="K95" s="432"/>
      <c r="L95" s="42"/>
      <c r="M95" s="42"/>
      <c r="N95" s="42"/>
      <c r="O95" s="42"/>
      <c r="P95" s="42"/>
      <c r="Q95" s="42"/>
      <c r="R95" s="19"/>
    </row>
    <row r="96" spans="2:18" s="14" customFormat="1" ht="14" x14ac:dyDescent="0.25">
      <c r="B96" s="18"/>
      <c r="C96" s="42"/>
      <c r="D96" s="42"/>
      <c r="E96" s="42"/>
      <c r="F96" s="42"/>
      <c r="G96" s="42"/>
      <c r="H96" s="42"/>
      <c r="I96" s="432"/>
      <c r="J96" s="432"/>
      <c r="K96" s="432"/>
      <c r="L96" s="42"/>
      <c r="M96" s="42"/>
      <c r="N96" s="42"/>
      <c r="O96" s="42"/>
      <c r="P96" s="42"/>
      <c r="Q96" s="42"/>
      <c r="R96" s="19"/>
    </row>
    <row r="97" spans="2:18" s="14" customFormat="1" ht="14" x14ac:dyDescent="0.25">
      <c r="B97" s="18"/>
      <c r="C97" s="42"/>
      <c r="D97" s="42"/>
      <c r="E97" s="42"/>
      <c r="F97" s="42"/>
      <c r="G97" s="42"/>
      <c r="H97" s="42"/>
      <c r="I97" s="432"/>
      <c r="J97" s="432"/>
      <c r="K97" s="432"/>
      <c r="L97" s="42"/>
      <c r="M97" s="42"/>
      <c r="N97" s="42"/>
      <c r="O97" s="42"/>
      <c r="P97" s="42"/>
      <c r="Q97" s="42"/>
      <c r="R97" s="19"/>
    </row>
    <row r="98" spans="2:18" s="14" customFormat="1" ht="14" x14ac:dyDescent="0.25">
      <c r="B98" s="18"/>
      <c r="C98" s="42"/>
      <c r="D98" s="42"/>
      <c r="E98" s="42"/>
      <c r="F98" s="42"/>
      <c r="G98" s="42"/>
      <c r="H98" s="42"/>
      <c r="I98" s="432"/>
      <c r="J98" s="432"/>
      <c r="K98" s="432"/>
      <c r="L98" s="42"/>
      <c r="M98" s="42"/>
      <c r="N98" s="42"/>
      <c r="O98" s="42"/>
      <c r="P98" s="42"/>
      <c r="Q98" s="42"/>
      <c r="R98" s="19"/>
    </row>
    <row r="99" spans="2:18" s="14" customFormat="1" ht="16.5" customHeight="1" x14ac:dyDescent="0.25">
      <c r="B99" s="18"/>
      <c r="C99" s="433" t="s">
        <v>422</v>
      </c>
      <c r="D99" s="433"/>
      <c r="E99" s="433"/>
      <c r="F99" s="433"/>
      <c r="G99" s="433"/>
      <c r="H99" s="433"/>
      <c r="I99" s="433"/>
      <c r="J99" s="433"/>
      <c r="K99" s="433"/>
      <c r="L99" s="42"/>
      <c r="M99" s="42"/>
      <c r="N99" s="42"/>
      <c r="O99" s="42"/>
      <c r="P99" s="42"/>
      <c r="Q99" s="42"/>
      <c r="R99" s="19"/>
    </row>
    <row r="100" spans="2:18" s="14" customFormat="1" ht="16.5" customHeight="1" x14ac:dyDescent="0.25">
      <c r="B100" s="18"/>
      <c r="C100" s="433"/>
      <c r="D100" s="433"/>
      <c r="E100" s="433"/>
      <c r="F100" s="433"/>
      <c r="G100" s="433"/>
      <c r="H100" s="433"/>
      <c r="I100" s="433"/>
      <c r="J100" s="433"/>
      <c r="K100" s="433"/>
      <c r="L100" s="42"/>
      <c r="M100" s="42"/>
      <c r="N100" s="42"/>
      <c r="O100" s="42"/>
      <c r="P100" s="42"/>
      <c r="Q100" s="42"/>
      <c r="R100" s="19"/>
    </row>
    <row r="101" spans="2:18" s="14" customFormat="1" ht="14" x14ac:dyDescent="0.25">
      <c r="B101" s="18"/>
      <c r="C101" s="433"/>
      <c r="D101" s="433"/>
      <c r="E101" s="433"/>
      <c r="F101" s="433"/>
      <c r="G101" s="433"/>
      <c r="H101" s="433"/>
      <c r="I101" s="433"/>
      <c r="J101" s="433"/>
      <c r="K101" s="433"/>
      <c r="L101" s="42"/>
      <c r="M101" s="42"/>
      <c r="N101" s="42"/>
      <c r="O101" s="42"/>
      <c r="P101" s="42"/>
      <c r="Q101" s="42"/>
      <c r="R101" s="19"/>
    </row>
    <row r="102" spans="2:18" s="14" customFormat="1" ht="14" x14ac:dyDescent="0.25">
      <c r="B102" s="18"/>
      <c r="C102" s="433"/>
      <c r="D102" s="433"/>
      <c r="E102" s="433"/>
      <c r="F102" s="433"/>
      <c r="G102" s="433"/>
      <c r="H102" s="433"/>
      <c r="I102" s="433"/>
      <c r="J102" s="433"/>
      <c r="K102" s="433"/>
      <c r="L102" s="42"/>
      <c r="M102" s="42"/>
      <c r="N102" s="42"/>
      <c r="O102" s="42"/>
      <c r="P102" s="42"/>
      <c r="Q102" s="42"/>
      <c r="R102" s="19"/>
    </row>
    <row r="103" spans="2:18" s="14" customFormat="1" ht="14" x14ac:dyDescent="0.25">
      <c r="B103" s="18"/>
      <c r="C103" s="433"/>
      <c r="D103" s="433"/>
      <c r="E103" s="433"/>
      <c r="F103" s="433"/>
      <c r="G103" s="433"/>
      <c r="H103" s="433"/>
      <c r="I103" s="433"/>
      <c r="J103" s="433"/>
      <c r="K103" s="433"/>
      <c r="L103" s="42"/>
      <c r="M103" s="42"/>
      <c r="N103" s="42"/>
      <c r="O103" s="42"/>
      <c r="P103" s="42"/>
      <c r="Q103" s="42"/>
      <c r="R103" s="19"/>
    </row>
    <row r="104" spans="2:18" s="14" customFormat="1" ht="14" x14ac:dyDescent="0.25">
      <c r="B104" s="18"/>
      <c r="C104" s="433"/>
      <c r="D104" s="433"/>
      <c r="E104" s="433"/>
      <c r="F104" s="433"/>
      <c r="G104" s="433"/>
      <c r="H104" s="433"/>
      <c r="I104" s="433"/>
      <c r="J104" s="433"/>
      <c r="K104" s="433"/>
      <c r="L104" s="42"/>
      <c r="M104" s="42"/>
      <c r="N104" s="42"/>
      <c r="O104" s="42"/>
      <c r="P104" s="42"/>
      <c r="Q104" s="42"/>
      <c r="R104" s="19"/>
    </row>
    <row r="105" spans="2:18" s="14" customFormat="1" ht="14" x14ac:dyDescent="0.25">
      <c r="B105" s="18"/>
      <c r="C105" s="433"/>
      <c r="D105" s="433"/>
      <c r="E105" s="433"/>
      <c r="F105" s="433"/>
      <c r="G105" s="433"/>
      <c r="H105" s="433"/>
      <c r="I105" s="433"/>
      <c r="J105" s="433"/>
      <c r="K105" s="433"/>
      <c r="L105" s="42"/>
      <c r="M105" s="42"/>
      <c r="N105" s="42"/>
      <c r="O105" s="42"/>
      <c r="P105" s="42"/>
      <c r="Q105" s="42"/>
      <c r="R105" s="19"/>
    </row>
    <row r="106" spans="2:18" s="14" customFormat="1" ht="14" x14ac:dyDescent="0.25">
      <c r="B106" s="18"/>
      <c r="C106" s="433"/>
      <c r="D106" s="433"/>
      <c r="E106" s="433"/>
      <c r="F106" s="433"/>
      <c r="G106" s="433"/>
      <c r="H106" s="433"/>
      <c r="I106" s="433"/>
      <c r="J106" s="433"/>
      <c r="K106" s="433"/>
      <c r="L106" s="42"/>
      <c r="M106" s="42"/>
      <c r="N106" s="42"/>
      <c r="O106" s="42"/>
      <c r="P106" s="42"/>
      <c r="Q106" s="42"/>
      <c r="R106" s="19"/>
    </row>
    <row r="107" spans="2:18" s="14" customFormat="1" ht="16.5" customHeight="1" x14ac:dyDescent="0.25">
      <c r="B107" s="18"/>
      <c r="C107" s="42"/>
      <c r="D107" s="42"/>
      <c r="E107" s="42"/>
      <c r="F107" s="42"/>
      <c r="G107" s="42"/>
      <c r="H107" s="42"/>
      <c r="I107" s="42"/>
      <c r="J107" s="42"/>
      <c r="K107" s="42"/>
      <c r="L107" s="42"/>
      <c r="M107" s="42"/>
      <c r="N107" s="42"/>
      <c r="O107" s="42"/>
      <c r="P107" s="42"/>
      <c r="Q107" s="42"/>
      <c r="R107" s="19"/>
    </row>
    <row r="108" spans="2:18" s="14" customFormat="1" ht="16.5" customHeight="1" x14ac:dyDescent="0.25">
      <c r="B108" s="18"/>
      <c r="C108" s="428" t="s">
        <v>404</v>
      </c>
      <c r="D108" s="428"/>
      <c r="E108" s="428"/>
      <c r="F108" s="428"/>
      <c r="G108" s="428"/>
      <c r="H108" s="428"/>
      <c r="I108" s="428"/>
      <c r="J108" s="428"/>
      <c r="K108" s="428"/>
      <c r="L108" s="428"/>
      <c r="M108" s="428"/>
      <c r="N108" s="428"/>
      <c r="O108" s="428"/>
      <c r="P108" s="428"/>
      <c r="Q108" s="428"/>
      <c r="R108" s="19"/>
    </row>
    <row r="109" spans="2:18" s="14" customFormat="1" ht="13.5" x14ac:dyDescent="0.25">
      <c r="B109" s="18"/>
      <c r="C109" s="426" t="s">
        <v>405</v>
      </c>
      <c r="D109" s="426"/>
      <c r="E109" s="426"/>
      <c r="F109" s="426"/>
      <c r="G109" s="426"/>
      <c r="H109" s="426"/>
      <c r="I109" s="426"/>
      <c r="J109" s="426"/>
      <c r="K109" s="426"/>
      <c r="L109" s="426"/>
      <c r="M109" s="426"/>
      <c r="N109" s="426"/>
      <c r="O109" s="426"/>
      <c r="P109" s="426"/>
      <c r="Q109" s="426"/>
      <c r="R109" s="19"/>
    </row>
    <row r="110" spans="2:18" s="14" customFormat="1" ht="13.5" x14ac:dyDescent="0.25">
      <c r="B110" s="18"/>
      <c r="C110" s="426"/>
      <c r="D110" s="426"/>
      <c r="E110" s="426"/>
      <c r="F110" s="426"/>
      <c r="G110" s="426"/>
      <c r="H110" s="426"/>
      <c r="I110" s="426"/>
      <c r="J110" s="426"/>
      <c r="K110" s="426"/>
      <c r="L110" s="426"/>
      <c r="M110" s="426"/>
      <c r="N110" s="426"/>
      <c r="O110" s="426"/>
      <c r="P110" s="426"/>
      <c r="Q110" s="426"/>
      <c r="R110" s="19"/>
    </row>
    <row r="111" spans="2:18" s="14" customFormat="1" ht="13.5" x14ac:dyDescent="0.25">
      <c r="B111" s="18"/>
      <c r="C111" s="426"/>
      <c r="D111" s="426"/>
      <c r="E111" s="426"/>
      <c r="F111" s="426"/>
      <c r="G111" s="426"/>
      <c r="H111" s="426"/>
      <c r="I111" s="426"/>
      <c r="J111" s="426"/>
      <c r="K111" s="426"/>
      <c r="L111" s="426"/>
      <c r="M111" s="426"/>
      <c r="N111" s="426"/>
      <c r="O111" s="426"/>
      <c r="P111" s="426"/>
      <c r="Q111" s="426"/>
      <c r="R111" s="19"/>
    </row>
    <row r="112" spans="2:18" s="14" customFormat="1" ht="13.5" x14ac:dyDescent="0.25">
      <c r="B112" s="18"/>
      <c r="C112" s="426"/>
      <c r="D112" s="426"/>
      <c r="E112" s="426"/>
      <c r="F112" s="426"/>
      <c r="G112" s="426"/>
      <c r="H112" s="426"/>
      <c r="I112" s="426"/>
      <c r="J112" s="426"/>
      <c r="K112" s="426"/>
      <c r="L112" s="426"/>
      <c r="M112" s="426"/>
      <c r="N112" s="426"/>
      <c r="O112" s="426"/>
      <c r="P112" s="426"/>
      <c r="Q112" s="426"/>
      <c r="R112" s="19"/>
    </row>
    <row r="113" spans="2:18" s="14" customFormat="1" ht="14" x14ac:dyDescent="0.25">
      <c r="B113" s="18"/>
      <c r="C113" s="42"/>
      <c r="D113" s="42"/>
      <c r="E113" s="42"/>
      <c r="F113" s="42"/>
      <c r="G113" s="42"/>
      <c r="H113" s="42"/>
      <c r="I113" s="42"/>
      <c r="J113" s="42"/>
      <c r="K113" s="42"/>
      <c r="L113" s="42"/>
      <c r="M113" s="42"/>
      <c r="N113" s="42"/>
      <c r="O113" s="42"/>
      <c r="P113" s="42"/>
      <c r="Q113" s="42"/>
      <c r="R113" s="19"/>
    </row>
    <row r="114" spans="2:18" s="14" customFormat="1" ht="14" x14ac:dyDescent="0.25">
      <c r="B114" s="18"/>
      <c r="C114" s="42"/>
      <c r="D114" s="42"/>
      <c r="E114" s="42"/>
      <c r="F114" s="42"/>
      <c r="G114" s="42"/>
      <c r="H114" s="42"/>
      <c r="I114" s="42"/>
      <c r="J114" s="42"/>
      <c r="K114" s="42"/>
      <c r="L114" s="42"/>
      <c r="M114" s="42"/>
      <c r="N114" s="42"/>
      <c r="O114" s="42"/>
      <c r="P114" s="42"/>
      <c r="Q114" s="42"/>
      <c r="R114" s="19"/>
    </row>
    <row r="115" spans="2:18" s="14" customFormat="1" ht="14" x14ac:dyDescent="0.25">
      <c r="B115" s="18"/>
      <c r="C115" s="42"/>
      <c r="D115" s="42"/>
      <c r="E115" s="42"/>
      <c r="F115" s="42"/>
      <c r="G115" s="42"/>
      <c r="H115" s="42"/>
      <c r="I115" s="42"/>
      <c r="J115" s="42"/>
      <c r="K115" s="42"/>
      <c r="L115" s="42"/>
      <c r="M115" s="42"/>
      <c r="N115" s="42"/>
      <c r="O115" s="42"/>
      <c r="P115" s="42"/>
      <c r="Q115" s="42"/>
      <c r="R115" s="19"/>
    </row>
    <row r="116" spans="2:18" s="14" customFormat="1" ht="14" x14ac:dyDescent="0.25">
      <c r="B116" s="18"/>
      <c r="C116" s="42"/>
      <c r="D116" s="42"/>
      <c r="E116" s="42"/>
      <c r="F116" s="42"/>
      <c r="G116" s="42"/>
      <c r="H116" s="42"/>
      <c r="I116" s="42"/>
      <c r="J116" s="42"/>
      <c r="K116" s="42"/>
      <c r="L116" s="42"/>
      <c r="M116" s="42"/>
      <c r="N116" s="42"/>
      <c r="O116" s="42"/>
      <c r="P116" s="42"/>
      <c r="Q116" s="42"/>
      <c r="R116" s="19"/>
    </row>
    <row r="117" spans="2:18" s="14" customFormat="1" ht="14" x14ac:dyDescent="0.25">
      <c r="B117" s="18"/>
      <c r="C117" s="42"/>
      <c r="D117" s="42"/>
      <c r="E117" s="42"/>
      <c r="F117" s="42"/>
      <c r="G117" s="42"/>
      <c r="H117" s="42"/>
      <c r="I117" s="42"/>
      <c r="J117" s="42"/>
      <c r="K117" s="42"/>
      <c r="L117" s="42"/>
      <c r="M117" s="42"/>
      <c r="N117" s="42"/>
      <c r="O117" s="42"/>
      <c r="P117" s="42"/>
      <c r="Q117" s="42"/>
      <c r="R117" s="19"/>
    </row>
    <row r="118" spans="2:18" s="14" customFormat="1" ht="14" x14ac:dyDescent="0.25">
      <c r="B118" s="18"/>
      <c r="C118" s="42"/>
      <c r="D118" s="42"/>
      <c r="E118" s="42"/>
      <c r="F118" s="42"/>
      <c r="G118" s="42"/>
      <c r="H118" s="42"/>
      <c r="I118" s="42"/>
      <c r="J118" s="42"/>
      <c r="K118" s="42"/>
      <c r="L118" s="42"/>
      <c r="M118" s="42"/>
      <c r="N118" s="42"/>
      <c r="O118" s="42"/>
      <c r="P118" s="42"/>
      <c r="Q118" s="42"/>
      <c r="R118" s="19"/>
    </row>
    <row r="119" spans="2:18" s="14" customFormat="1" ht="14" x14ac:dyDescent="0.25">
      <c r="B119" s="18"/>
      <c r="C119" s="42"/>
      <c r="D119" s="42"/>
      <c r="E119" s="42"/>
      <c r="F119" s="42"/>
      <c r="G119" s="42"/>
      <c r="H119" s="42"/>
      <c r="I119" s="42"/>
      <c r="J119" s="42"/>
      <c r="K119" s="42"/>
      <c r="L119" s="42"/>
      <c r="M119" s="42"/>
      <c r="N119" s="42"/>
      <c r="O119" s="42"/>
      <c r="P119" s="42"/>
      <c r="Q119" s="42"/>
      <c r="R119" s="19"/>
    </row>
    <row r="120" spans="2:18" s="14" customFormat="1" ht="14" x14ac:dyDescent="0.25">
      <c r="B120" s="18"/>
      <c r="C120" s="42"/>
      <c r="D120" s="42"/>
      <c r="E120" s="42"/>
      <c r="F120" s="42"/>
      <c r="G120" s="42"/>
      <c r="H120" s="42"/>
      <c r="I120" s="42"/>
      <c r="J120" s="42"/>
      <c r="K120" s="42"/>
      <c r="L120" s="42"/>
      <c r="M120" s="42"/>
      <c r="N120" s="42"/>
      <c r="O120" s="42"/>
      <c r="P120" s="42"/>
      <c r="Q120" s="42"/>
      <c r="R120" s="19"/>
    </row>
    <row r="121" spans="2:18" s="14" customFormat="1" ht="14" x14ac:dyDescent="0.25">
      <c r="B121" s="18"/>
      <c r="C121" s="42"/>
      <c r="D121" s="42"/>
      <c r="E121" s="42"/>
      <c r="F121" s="42"/>
      <c r="G121" s="42"/>
      <c r="H121" s="42"/>
      <c r="I121" s="42"/>
      <c r="J121" s="42"/>
      <c r="K121" s="42"/>
      <c r="L121" s="42"/>
      <c r="M121" s="42"/>
      <c r="N121" s="42"/>
      <c r="O121" s="42"/>
      <c r="P121" s="42"/>
      <c r="Q121" s="42"/>
      <c r="R121" s="19"/>
    </row>
    <row r="122" spans="2:18" s="14" customFormat="1" ht="14" x14ac:dyDescent="0.25">
      <c r="B122" s="18"/>
      <c r="C122" s="42"/>
      <c r="D122" s="42"/>
      <c r="E122" s="42"/>
      <c r="F122" s="42"/>
      <c r="G122" s="42"/>
      <c r="H122" s="42"/>
      <c r="I122" s="42"/>
      <c r="J122" s="42"/>
      <c r="K122" s="42"/>
      <c r="L122" s="42"/>
      <c r="M122" s="42"/>
      <c r="N122" s="42"/>
      <c r="O122" s="42"/>
      <c r="P122" s="42"/>
      <c r="Q122" s="42"/>
      <c r="R122" s="19"/>
    </row>
    <row r="123" spans="2:18" s="14" customFormat="1" ht="14" x14ac:dyDescent="0.25">
      <c r="B123" s="18"/>
      <c r="C123" s="42"/>
      <c r="D123" s="42"/>
      <c r="E123" s="42"/>
      <c r="F123" s="42"/>
      <c r="G123" s="42"/>
      <c r="H123" s="42"/>
      <c r="I123" s="42"/>
      <c r="J123" s="42"/>
      <c r="K123" s="42"/>
      <c r="L123" s="42"/>
      <c r="M123" s="42"/>
      <c r="N123" s="42"/>
      <c r="O123" s="42"/>
      <c r="P123" s="42"/>
      <c r="Q123" s="42"/>
      <c r="R123" s="19"/>
    </row>
    <row r="124" spans="2:18" s="14" customFormat="1" ht="14" x14ac:dyDescent="0.25">
      <c r="B124" s="18"/>
      <c r="C124" s="42"/>
      <c r="D124" s="42"/>
      <c r="E124" s="42"/>
      <c r="F124" s="42"/>
      <c r="G124" s="42"/>
      <c r="H124" s="42"/>
      <c r="I124" s="42"/>
      <c r="J124" s="42"/>
      <c r="K124" s="42"/>
      <c r="L124" s="42"/>
      <c r="M124" s="42"/>
      <c r="N124" s="42"/>
      <c r="O124" s="42"/>
      <c r="P124" s="42"/>
      <c r="Q124" s="42"/>
      <c r="R124" s="19"/>
    </row>
    <row r="125" spans="2:18" s="14" customFormat="1" ht="14" x14ac:dyDescent="0.25">
      <c r="B125" s="18"/>
      <c r="C125" s="428" t="s">
        <v>406</v>
      </c>
      <c r="D125" s="428"/>
      <c r="E125" s="428"/>
      <c r="F125" s="428"/>
      <c r="G125" s="428"/>
      <c r="H125" s="428"/>
      <c r="I125" s="428"/>
      <c r="J125" s="428"/>
      <c r="K125" s="428"/>
      <c r="L125" s="428"/>
      <c r="M125" s="428"/>
      <c r="N125" s="428"/>
      <c r="O125" s="428"/>
      <c r="P125" s="428"/>
      <c r="Q125" s="428"/>
      <c r="R125" s="19"/>
    </row>
    <row r="126" spans="2:18" s="14" customFormat="1" ht="15.75" customHeight="1" x14ac:dyDescent="0.25">
      <c r="B126" s="18"/>
      <c r="C126" s="426" t="s">
        <v>407</v>
      </c>
      <c r="D126" s="426"/>
      <c r="E126" s="426"/>
      <c r="F126" s="426"/>
      <c r="G126" s="426"/>
      <c r="H126" s="426"/>
      <c r="I126" s="426"/>
      <c r="J126" s="426"/>
      <c r="K126" s="426"/>
      <c r="L126" s="426"/>
      <c r="M126" s="426"/>
      <c r="N126" s="426"/>
      <c r="O126" s="426"/>
      <c r="P126" s="426"/>
      <c r="Q126" s="426"/>
      <c r="R126" s="19"/>
    </row>
    <row r="127" spans="2:18" s="14" customFormat="1" ht="15.75" customHeight="1" x14ac:dyDescent="0.25">
      <c r="B127" s="18"/>
      <c r="C127" s="426"/>
      <c r="D127" s="426"/>
      <c r="E127" s="426"/>
      <c r="F127" s="426"/>
      <c r="G127" s="426"/>
      <c r="H127" s="426"/>
      <c r="I127" s="426"/>
      <c r="J127" s="426"/>
      <c r="K127" s="426"/>
      <c r="L127" s="426"/>
      <c r="M127" s="426"/>
      <c r="N127" s="426"/>
      <c r="O127" s="426"/>
      <c r="P127" s="426"/>
      <c r="Q127" s="426"/>
      <c r="R127" s="19"/>
    </row>
    <row r="128" spans="2:18" s="14" customFormat="1" ht="15.75" customHeight="1" x14ac:dyDescent="0.25">
      <c r="B128" s="18"/>
      <c r="C128" s="426"/>
      <c r="D128" s="426"/>
      <c r="E128" s="426"/>
      <c r="F128" s="426"/>
      <c r="G128" s="426"/>
      <c r="H128" s="426"/>
      <c r="I128" s="426"/>
      <c r="J128" s="426"/>
      <c r="K128" s="426"/>
      <c r="L128" s="426"/>
      <c r="M128" s="426"/>
      <c r="N128" s="426"/>
      <c r="O128" s="426"/>
      <c r="P128" s="426"/>
      <c r="Q128" s="426"/>
      <c r="R128" s="19"/>
    </row>
    <row r="129" spans="2:18" s="14" customFormat="1" ht="15.75" customHeight="1" x14ac:dyDescent="0.25">
      <c r="B129" s="18"/>
      <c r="C129" s="426"/>
      <c r="D129" s="426"/>
      <c r="E129" s="426"/>
      <c r="F129" s="426"/>
      <c r="G129" s="426"/>
      <c r="H129" s="426"/>
      <c r="I129" s="426"/>
      <c r="J129" s="426"/>
      <c r="K129" s="426"/>
      <c r="L129" s="426"/>
      <c r="M129" s="426"/>
      <c r="N129" s="426"/>
      <c r="O129" s="426"/>
      <c r="P129" s="426"/>
      <c r="Q129" s="426"/>
      <c r="R129" s="19"/>
    </row>
    <row r="130" spans="2:18" s="14" customFormat="1" ht="15.75" customHeight="1" x14ac:dyDescent="0.25">
      <c r="B130" s="18"/>
      <c r="C130" s="426"/>
      <c r="D130" s="426"/>
      <c r="E130" s="426"/>
      <c r="F130" s="426"/>
      <c r="G130" s="426"/>
      <c r="H130" s="426"/>
      <c r="I130" s="426"/>
      <c r="J130" s="426"/>
      <c r="K130" s="426"/>
      <c r="L130" s="426"/>
      <c r="M130" s="426"/>
      <c r="N130" s="426"/>
      <c r="O130" s="426"/>
      <c r="P130" s="426"/>
      <c r="Q130" s="426"/>
      <c r="R130" s="19"/>
    </row>
    <row r="131" spans="2:18" s="14" customFormat="1" ht="13.5" x14ac:dyDescent="0.25">
      <c r="B131" s="18"/>
      <c r="C131" s="426" t="s">
        <v>555</v>
      </c>
      <c r="D131" s="426"/>
      <c r="E131" s="426"/>
      <c r="F131" s="426"/>
      <c r="G131" s="426"/>
      <c r="H131" s="426"/>
      <c r="I131" s="426"/>
      <c r="J131" s="426"/>
      <c r="K131" s="426"/>
      <c r="L131" s="426"/>
      <c r="M131" s="426"/>
      <c r="N131" s="426"/>
      <c r="O131" s="426"/>
      <c r="P131" s="426"/>
      <c r="Q131" s="426"/>
      <c r="R131" s="19"/>
    </row>
    <row r="132" spans="2:18" s="14" customFormat="1" ht="13.5" x14ac:dyDescent="0.25">
      <c r="B132" s="18"/>
      <c r="C132" s="426"/>
      <c r="D132" s="426"/>
      <c r="E132" s="426"/>
      <c r="F132" s="426"/>
      <c r="G132" s="426"/>
      <c r="H132" s="426"/>
      <c r="I132" s="426"/>
      <c r="J132" s="426"/>
      <c r="K132" s="426"/>
      <c r="L132" s="426"/>
      <c r="M132" s="426"/>
      <c r="N132" s="426"/>
      <c r="O132" s="426"/>
      <c r="P132" s="426"/>
      <c r="Q132" s="426"/>
      <c r="R132" s="19"/>
    </row>
    <row r="133" spans="2:18" s="14" customFormat="1" ht="13.5" x14ac:dyDescent="0.25">
      <c r="B133" s="18"/>
      <c r="C133" s="426"/>
      <c r="D133" s="426"/>
      <c r="E133" s="426"/>
      <c r="F133" s="426"/>
      <c r="G133" s="426"/>
      <c r="H133" s="426"/>
      <c r="I133" s="426"/>
      <c r="J133" s="426"/>
      <c r="K133" s="426"/>
      <c r="L133" s="426"/>
      <c r="M133" s="426"/>
      <c r="N133" s="426"/>
      <c r="O133" s="426"/>
      <c r="P133" s="426"/>
      <c r="Q133" s="426"/>
      <c r="R133" s="19"/>
    </row>
    <row r="134" spans="2:18" s="14" customFormat="1" ht="14" x14ac:dyDescent="0.25">
      <c r="B134" s="18"/>
      <c r="C134" s="42"/>
      <c r="D134" s="42"/>
      <c r="E134" s="42"/>
      <c r="F134" s="42"/>
      <c r="G134" s="42"/>
      <c r="H134" s="42"/>
      <c r="I134" s="42"/>
      <c r="J134" s="42"/>
      <c r="K134" s="42"/>
      <c r="L134" s="42"/>
      <c r="M134" s="42"/>
      <c r="N134" s="42"/>
      <c r="O134" s="42"/>
      <c r="P134" s="42"/>
      <c r="Q134" s="42"/>
      <c r="R134" s="19"/>
    </row>
    <row r="135" spans="2:18" s="14" customFormat="1" ht="14" x14ac:dyDescent="0.25">
      <c r="B135" s="18"/>
      <c r="C135" s="42"/>
      <c r="D135" s="42"/>
      <c r="E135" s="42"/>
      <c r="F135" s="42"/>
      <c r="G135" s="42"/>
      <c r="H135" s="42"/>
      <c r="I135" s="42"/>
      <c r="J135" s="42"/>
      <c r="K135" s="42"/>
      <c r="L135" s="42"/>
      <c r="M135" s="42"/>
      <c r="N135" s="42"/>
      <c r="O135" s="42"/>
      <c r="P135" s="42"/>
      <c r="Q135" s="42"/>
      <c r="R135" s="19"/>
    </row>
    <row r="136" spans="2:18" s="14" customFormat="1" ht="14" x14ac:dyDescent="0.25">
      <c r="B136" s="18"/>
      <c r="C136" s="42"/>
      <c r="D136" s="42"/>
      <c r="E136" s="42"/>
      <c r="F136" s="42"/>
      <c r="G136" s="42"/>
      <c r="H136" s="42"/>
      <c r="I136" s="42"/>
      <c r="J136" s="42"/>
      <c r="K136" s="42"/>
      <c r="L136" s="42"/>
      <c r="M136" s="42"/>
      <c r="N136" s="42"/>
      <c r="O136" s="42"/>
      <c r="P136" s="42"/>
      <c r="Q136" s="42"/>
      <c r="R136" s="19"/>
    </row>
    <row r="137" spans="2:18" s="14" customFormat="1" ht="14" x14ac:dyDescent="0.25">
      <c r="B137" s="18"/>
      <c r="C137" s="42"/>
      <c r="D137" s="42"/>
      <c r="E137" s="42"/>
      <c r="F137" s="42"/>
      <c r="G137" s="42"/>
      <c r="H137" s="42"/>
      <c r="I137" s="42"/>
      <c r="J137" s="42"/>
      <c r="K137" s="42"/>
      <c r="L137" s="42"/>
      <c r="M137" s="42"/>
      <c r="N137" s="42"/>
      <c r="O137" s="42"/>
      <c r="P137" s="42"/>
      <c r="Q137" s="42"/>
      <c r="R137" s="19"/>
    </row>
    <row r="138" spans="2:18" s="14" customFormat="1" ht="14" x14ac:dyDescent="0.25">
      <c r="B138" s="18"/>
      <c r="C138" s="42"/>
      <c r="D138" s="42"/>
      <c r="E138" s="42"/>
      <c r="F138" s="42"/>
      <c r="G138" s="42"/>
      <c r="H138" s="42"/>
      <c r="I138" s="42"/>
      <c r="J138" s="42"/>
      <c r="K138" s="42"/>
      <c r="L138" s="42"/>
      <c r="M138" s="42"/>
      <c r="N138" s="42"/>
      <c r="O138" s="42"/>
      <c r="P138" s="42"/>
      <c r="Q138" s="42"/>
      <c r="R138" s="19"/>
    </row>
    <row r="139" spans="2:18" s="14" customFormat="1" ht="14" x14ac:dyDescent="0.25">
      <c r="B139" s="18"/>
      <c r="C139" s="42"/>
      <c r="D139" s="42"/>
      <c r="E139" s="42"/>
      <c r="F139" s="42"/>
      <c r="G139" s="42"/>
      <c r="H139" s="42"/>
      <c r="I139" s="42"/>
      <c r="J139" s="42"/>
      <c r="K139" s="42"/>
      <c r="L139" s="42"/>
      <c r="M139" s="42"/>
      <c r="N139" s="42"/>
      <c r="O139" s="42"/>
      <c r="P139" s="42"/>
      <c r="Q139" s="42"/>
      <c r="R139" s="19"/>
    </row>
    <row r="140" spans="2:18" s="14" customFormat="1" ht="14" x14ac:dyDescent="0.25">
      <c r="B140" s="18"/>
      <c r="C140" s="42"/>
      <c r="D140" s="42"/>
      <c r="E140" s="42"/>
      <c r="F140" s="42"/>
      <c r="G140" s="42"/>
      <c r="H140" s="42"/>
      <c r="I140" s="42"/>
      <c r="J140" s="42"/>
      <c r="K140" s="42"/>
      <c r="L140" s="42"/>
      <c r="M140" s="42"/>
      <c r="N140" s="42"/>
      <c r="O140" s="42"/>
      <c r="P140" s="42"/>
      <c r="Q140" s="42"/>
      <c r="R140" s="19"/>
    </row>
    <row r="141" spans="2:18" s="14" customFormat="1" ht="14" x14ac:dyDescent="0.25">
      <c r="B141" s="18"/>
      <c r="C141" s="42"/>
      <c r="D141" s="42"/>
      <c r="E141" s="42"/>
      <c r="F141" s="42"/>
      <c r="G141" s="42"/>
      <c r="H141" s="42"/>
      <c r="I141" s="42"/>
      <c r="J141" s="42"/>
      <c r="K141" s="42"/>
      <c r="L141" s="42"/>
      <c r="M141" s="42"/>
      <c r="N141" s="42"/>
      <c r="O141" s="42"/>
      <c r="P141" s="42"/>
      <c r="Q141" s="42"/>
      <c r="R141" s="19"/>
    </row>
    <row r="142" spans="2:18" s="14" customFormat="1" ht="14" x14ac:dyDescent="0.25">
      <c r="B142" s="18"/>
      <c r="C142" s="42"/>
      <c r="D142" s="42"/>
      <c r="E142" s="42"/>
      <c r="F142" s="42"/>
      <c r="G142" s="42"/>
      <c r="H142" s="42"/>
      <c r="I142" s="42"/>
      <c r="J142" s="42"/>
      <c r="K142" s="42"/>
      <c r="L142" s="42"/>
      <c r="M142" s="42"/>
      <c r="N142" s="42"/>
      <c r="O142" s="42"/>
      <c r="P142" s="42"/>
      <c r="Q142" s="42"/>
      <c r="R142" s="19"/>
    </row>
    <row r="143" spans="2:18" s="14" customFormat="1" ht="14" x14ac:dyDescent="0.25">
      <c r="B143" s="18"/>
      <c r="C143" s="42"/>
      <c r="D143" s="42"/>
      <c r="E143" s="42"/>
      <c r="F143" s="42"/>
      <c r="G143" s="42"/>
      <c r="H143" s="42"/>
      <c r="I143" s="42"/>
      <c r="J143" s="42"/>
      <c r="K143" s="42"/>
      <c r="L143" s="42"/>
      <c r="M143" s="42"/>
      <c r="N143" s="42"/>
      <c r="O143" s="42"/>
      <c r="P143" s="42"/>
      <c r="Q143" s="42"/>
      <c r="R143" s="19"/>
    </row>
    <row r="144" spans="2:18" s="14" customFormat="1" ht="14" x14ac:dyDescent="0.25">
      <c r="B144" s="18"/>
      <c r="C144" s="42"/>
      <c r="D144" s="42"/>
      <c r="E144" s="42"/>
      <c r="F144" s="42"/>
      <c r="G144" s="42"/>
      <c r="H144" s="42"/>
      <c r="I144" s="42"/>
      <c r="J144" s="42"/>
      <c r="K144" s="42"/>
      <c r="L144" s="42"/>
      <c r="M144" s="42"/>
      <c r="N144" s="42"/>
      <c r="O144" s="42"/>
      <c r="P144" s="42"/>
      <c r="Q144" s="42"/>
      <c r="R144" s="19"/>
    </row>
    <row r="145" spans="2:18" s="14" customFormat="1" ht="14" x14ac:dyDescent="0.25">
      <c r="B145" s="18"/>
      <c r="C145" s="42"/>
      <c r="D145" s="42"/>
      <c r="E145" s="42"/>
      <c r="F145" s="42"/>
      <c r="G145" s="42"/>
      <c r="H145" s="42"/>
      <c r="I145" s="42"/>
      <c r="J145" s="42"/>
      <c r="K145" s="42"/>
      <c r="L145" s="42"/>
      <c r="M145" s="42"/>
      <c r="N145" s="42"/>
      <c r="O145" s="42"/>
      <c r="P145" s="42"/>
      <c r="Q145" s="42"/>
      <c r="R145" s="19"/>
    </row>
    <row r="146" spans="2:18" s="14" customFormat="1" ht="14" x14ac:dyDescent="0.25">
      <c r="B146" s="18"/>
      <c r="C146" s="42"/>
      <c r="D146" s="42"/>
      <c r="E146" s="42"/>
      <c r="F146" s="42"/>
      <c r="G146" s="42"/>
      <c r="H146" s="42"/>
      <c r="I146" s="42"/>
      <c r="J146" s="42"/>
      <c r="K146" s="42"/>
      <c r="L146" s="42"/>
      <c r="M146" s="42"/>
      <c r="N146" s="42"/>
      <c r="O146" s="42"/>
      <c r="P146" s="42"/>
      <c r="Q146" s="42"/>
      <c r="R146" s="19"/>
    </row>
    <row r="147" spans="2:18" s="14" customFormat="1" ht="14" x14ac:dyDescent="0.25">
      <c r="B147" s="18"/>
      <c r="C147" s="42"/>
      <c r="D147" s="42"/>
      <c r="E147" s="42"/>
      <c r="F147" s="42"/>
      <c r="G147" s="42"/>
      <c r="H147" s="42"/>
      <c r="I147" s="42"/>
      <c r="J147" s="42"/>
      <c r="K147" s="42"/>
      <c r="L147" s="42"/>
      <c r="M147" s="42"/>
      <c r="N147" s="42"/>
      <c r="O147" s="42"/>
      <c r="P147" s="42"/>
      <c r="Q147" s="42"/>
      <c r="R147" s="19"/>
    </row>
    <row r="148" spans="2:18" s="14" customFormat="1" ht="14" x14ac:dyDescent="0.25">
      <c r="B148" s="18"/>
      <c r="C148" s="42"/>
      <c r="D148" s="42"/>
      <c r="E148" s="42"/>
      <c r="F148" s="42"/>
      <c r="G148" s="42"/>
      <c r="H148" s="42"/>
      <c r="I148" s="42"/>
      <c r="J148" s="42"/>
      <c r="K148" s="42"/>
      <c r="L148" s="42"/>
      <c r="M148" s="42"/>
      <c r="N148" s="42"/>
      <c r="O148" s="42"/>
      <c r="P148" s="42"/>
      <c r="Q148" s="42"/>
      <c r="R148" s="19"/>
    </row>
    <row r="149" spans="2:18" s="14" customFormat="1" ht="14" x14ac:dyDescent="0.25">
      <c r="B149" s="18"/>
      <c r="C149" s="42"/>
      <c r="D149" s="42"/>
      <c r="E149" s="42"/>
      <c r="F149" s="42"/>
      <c r="G149" s="42"/>
      <c r="H149" s="42"/>
      <c r="I149" s="42"/>
      <c r="J149" s="42"/>
      <c r="K149" s="42"/>
      <c r="L149" s="42"/>
      <c r="M149" s="42"/>
      <c r="N149" s="42"/>
      <c r="O149" s="42"/>
      <c r="P149" s="42"/>
      <c r="Q149" s="42"/>
      <c r="R149" s="19"/>
    </row>
    <row r="150" spans="2:18" s="14" customFormat="1" ht="14" x14ac:dyDescent="0.25">
      <c r="B150" s="18"/>
      <c r="C150" s="42"/>
      <c r="D150" s="42"/>
      <c r="E150" s="42"/>
      <c r="F150" s="42"/>
      <c r="G150" s="42"/>
      <c r="H150" s="42"/>
      <c r="I150" s="42"/>
      <c r="J150" s="42"/>
      <c r="K150" s="42"/>
      <c r="L150" s="42"/>
      <c r="M150" s="42"/>
      <c r="N150" s="42"/>
      <c r="O150" s="42"/>
      <c r="P150" s="42"/>
      <c r="Q150" s="42"/>
      <c r="R150" s="19"/>
    </row>
    <row r="151" spans="2:18" s="14" customFormat="1" ht="13.5" x14ac:dyDescent="0.25">
      <c r="B151" s="18"/>
      <c r="C151" s="426" t="s">
        <v>556</v>
      </c>
      <c r="D151" s="426"/>
      <c r="E151" s="426"/>
      <c r="F151" s="426"/>
      <c r="G151" s="426"/>
      <c r="H151" s="426"/>
      <c r="I151" s="426"/>
      <c r="J151" s="426"/>
      <c r="K151" s="426"/>
      <c r="L151" s="426"/>
      <c r="M151" s="426"/>
      <c r="N151" s="426"/>
      <c r="O151" s="426"/>
      <c r="P151" s="426"/>
      <c r="Q151" s="426"/>
      <c r="R151" s="19"/>
    </row>
    <row r="152" spans="2:18" s="14" customFormat="1" ht="13.5" x14ac:dyDescent="0.25">
      <c r="B152" s="18"/>
      <c r="C152" s="426"/>
      <c r="D152" s="426"/>
      <c r="E152" s="426"/>
      <c r="F152" s="426"/>
      <c r="G152" s="426"/>
      <c r="H152" s="426"/>
      <c r="I152" s="426"/>
      <c r="J152" s="426"/>
      <c r="K152" s="426"/>
      <c r="L152" s="426"/>
      <c r="M152" s="426"/>
      <c r="N152" s="426"/>
      <c r="O152" s="426"/>
      <c r="P152" s="426"/>
      <c r="Q152" s="426"/>
      <c r="R152" s="19"/>
    </row>
    <row r="153" spans="2:18" s="14" customFormat="1" ht="13.5" x14ac:dyDescent="0.25">
      <c r="B153" s="18"/>
      <c r="C153" s="426"/>
      <c r="D153" s="426"/>
      <c r="E153" s="426"/>
      <c r="F153" s="426"/>
      <c r="G153" s="426"/>
      <c r="H153" s="426"/>
      <c r="I153" s="426"/>
      <c r="J153" s="426"/>
      <c r="K153" s="426"/>
      <c r="L153" s="426"/>
      <c r="M153" s="426"/>
      <c r="N153" s="426"/>
      <c r="O153" s="426"/>
      <c r="P153" s="426"/>
      <c r="Q153" s="426"/>
      <c r="R153" s="19"/>
    </row>
    <row r="154" spans="2:18" s="14" customFormat="1" ht="13.5" x14ac:dyDescent="0.25">
      <c r="B154" s="18"/>
      <c r="C154" s="426"/>
      <c r="D154" s="426"/>
      <c r="E154" s="426"/>
      <c r="F154" s="426"/>
      <c r="G154" s="426"/>
      <c r="H154" s="426"/>
      <c r="I154" s="426"/>
      <c r="J154" s="426"/>
      <c r="K154" s="426"/>
      <c r="L154" s="426"/>
      <c r="M154" s="426"/>
      <c r="N154" s="426"/>
      <c r="O154" s="426"/>
      <c r="P154" s="426"/>
      <c r="Q154" s="426"/>
      <c r="R154" s="19"/>
    </row>
    <row r="155" spans="2:18" s="14" customFormat="1" ht="13.5" x14ac:dyDescent="0.25">
      <c r="B155" s="18"/>
      <c r="C155" s="426"/>
      <c r="D155" s="426"/>
      <c r="E155" s="426"/>
      <c r="F155" s="426"/>
      <c r="G155" s="426"/>
      <c r="H155" s="426"/>
      <c r="I155" s="426"/>
      <c r="J155" s="426"/>
      <c r="K155" s="426"/>
      <c r="L155" s="426"/>
      <c r="M155" s="426"/>
      <c r="N155" s="426"/>
      <c r="O155" s="426"/>
      <c r="P155" s="426"/>
      <c r="Q155" s="426"/>
      <c r="R155" s="19"/>
    </row>
    <row r="156" spans="2:18" s="14" customFormat="1" ht="13.5" x14ac:dyDescent="0.25">
      <c r="B156" s="18"/>
      <c r="C156" s="426"/>
      <c r="D156" s="426"/>
      <c r="E156" s="426"/>
      <c r="F156" s="426"/>
      <c r="G156" s="426"/>
      <c r="H156" s="426"/>
      <c r="I156" s="426"/>
      <c r="J156" s="426"/>
      <c r="K156" s="426"/>
      <c r="L156" s="426"/>
      <c r="M156" s="426"/>
      <c r="N156" s="426"/>
      <c r="O156" s="426"/>
      <c r="P156" s="426"/>
      <c r="Q156" s="426"/>
      <c r="R156" s="19"/>
    </row>
    <row r="157" spans="2:18" s="14" customFormat="1" ht="20.25" customHeight="1" x14ac:dyDescent="0.25">
      <c r="B157" s="18"/>
      <c r="C157" s="426" t="s">
        <v>423</v>
      </c>
      <c r="D157" s="426"/>
      <c r="E157" s="426"/>
      <c r="F157" s="426"/>
      <c r="G157" s="426"/>
      <c r="H157" s="426"/>
      <c r="I157" s="426"/>
      <c r="J157" s="426"/>
      <c r="K157" s="426"/>
      <c r="L157" s="426"/>
      <c r="M157" s="426"/>
      <c r="N157" s="426"/>
      <c r="O157" s="426"/>
      <c r="P157" s="426"/>
      <c r="Q157" s="426"/>
      <c r="R157" s="19"/>
    </row>
    <row r="158" spans="2:18" s="14" customFormat="1" ht="20.25" customHeight="1" x14ac:dyDescent="0.25">
      <c r="B158" s="18"/>
      <c r="C158" s="426"/>
      <c r="D158" s="426"/>
      <c r="E158" s="426"/>
      <c r="F158" s="426"/>
      <c r="G158" s="426"/>
      <c r="H158" s="426"/>
      <c r="I158" s="426"/>
      <c r="J158" s="426"/>
      <c r="K158" s="426"/>
      <c r="L158" s="426"/>
      <c r="M158" s="426"/>
      <c r="N158" s="426"/>
      <c r="O158" s="426"/>
      <c r="P158" s="426"/>
      <c r="Q158" s="426"/>
      <c r="R158" s="19"/>
    </row>
    <row r="159" spans="2:18" s="14" customFormat="1" ht="20.25" customHeight="1" x14ac:dyDescent="0.25">
      <c r="B159" s="18"/>
      <c r="C159" s="426" t="s">
        <v>408</v>
      </c>
      <c r="D159" s="426"/>
      <c r="E159" s="426"/>
      <c r="F159" s="426"/>
      <c r="G159" s="426"/>
      <c r="H159" s="426"/>
      <c r="I159" s="426"/>
      <c r="J159" s="426"/>
      <c r="K159" s="426"/>
      <c r="L159" s="426"/>
      <c r="M159" s="426"/>
      <c r="N159" s="426"/>
      <c r="O159" s="426"/>
      <c r="P159" s="426"/>
      <c r="Q159" s="426"/>
      <c r="R159" s="19"/>
    </row>
    <row r="160" spans="2:18" s="14" customFormat="1" ht="20.25" customHeight="1" x14ac:dyDescent="0.25">
      <c r="B160" s="18"/>
      <c r="C160" s="426"/>
      <c r="D160" s="426"/>
      <c r="E160" s="426"/>
      <c r="F160" s="426"/>
      <c r="G160" s="426"/>
      <c r="H160" s="426"/>
      <c r="I160" s="426"/>
      <c r="J160" s="426"/>
      <c r="K160" s="426"/>
      <c r="L160" s="426"/>
      <c r="M160" s="426"/>
      <c r="N160" s="426"/>
      <c r="O160" s="426"/>
      <c r="P160" s="426"/>
      <c r="Q160" s="426"/>
      <c r="R160" s="19"/>
    </row>
    <row r="161" spans="2:18" s="14" customFormat="1" ht="18.75" customHeight="1" x14ac:dyDescent="0.25">
      <c r="B161" s="18"/>
      <c r="C161" s="426" t="s">
        <v>52</v>
      </c>
      <c r="D161" s="426"/>
      <c r="E161" s="426"/>
      <c r="F161" s="426"/>
      <c r="G161" s="426"/>
      <c r="H161" s="426"/>
      <c r="I161" s="426"/>
      <c r="J161" s="426"/>
      <c r="K161" s="426"/>
      <c r="L161" s="426"/>
      <c r="M161" s="426"/>
      <c r="N161" s="426"/>
      <c r="O161" s="426"/>
      <c r="P161" s="426"/>
      <c r="Q161" s="426"/>
      <c r="R161" s="19"/>
    </row>
    <row r="162" spans="2:18" s="14" customFormat="1" ht="16.5" customHeight="1" x14ac:dyDescent="0.25">
      <c r="B162" s="18"/>
      <c r="C162" s="431" t="s">
        <v>53</v>
      </c>
      <c r="D162" s="431"/>
      <c r="E162" s="431"/>
      <c r="F162" s="431"/>
      <c r="G162" s="431"/>
      <c r="H162" s="431"/>
      <c r="I162" s="431"/>
      <c r="J162" s="431"/>
      <c r="K162" s="431"/>
      <c r="L162" s="431"/>
      <c r="M162" s="431"/>
      <c r="N162" s="431"/>
      <c r="O162" s="431"/>
      <c r="P162" s="431"/>
      <c r="Q162" s="431"/>
      <c r="R162" s="19"/>
    </row>
    <row r="163" spans="2:18" s="14" customFormat="1" ht="16.5" customHeight="1" x14ac:dyDescent="0.25">
      <c r="B163" s="18"/>
      <c r="C163" s="431"/>
      <c r="D163" s="431"/>
      <c r="E163" s="431"/>
      <c r="F163" s="431"/>
      <c r="G163" s="431"/>
      <c r="H163" s="431"/>
      <c r="I163" s="431"/>
      <c r="J163" s="431"/>
      <c r="K163" s="431"/>
      <c r="L163" s="431"/>
      <c r="M163" s="431"/>
      <c r="N163" s="431"/>
      <c r="O163" s="431"/>
      <c r="P163" s="431"/>
      <c r="Q163" s="431"/>
      <c r="R163" s="19"/>
    </row>
    <row r="164" spans="2:18" s="14" customFormat="1" ht="16.5" customHeight="1" x14ac:dyDescent="0.25">
      <c r="B164" s="18"/>
      <c r="C164" s="431"/>
      <c r="D164" s="431"/>
      <c r="E164" s="431"/>
      <c r="F164" s="431"/>
      <c r="G164" s="431"/>
      <c r="H164" s="431"/>
      <c r="I164" s="431"/>
      <c r="J164" s="431"/>
      <c r="K164" s="431"/>
      <c r="L164" s="431"/>
      <c r="M164" s="431"/>
      <c r="N164" s="431"/>
      <c r="O164" s="431"/>
      <c r="P164" s="431"/>
      <c r="Q164" s="431"/>
      <c r="R164" s="19"/>
    </row>
    <row r="165" spans="2:18" s="14" customFormat="1" ht="16.5" customHeight="1" x14ac:dyDescent="0.25">
      <c r="B165" s="18"/>
      <c r="C165" s="431"/>
      <c r="D165" s="431"/>
      <c r="E165" s="431"/>
      <c r="F165" s="431"/>
      <c r="G165" s="431"/>
      <c r="H165" s="431"/>
      <c r="I165" s="431"/>
      <c r="J165" s="431"/>
      <c r="K165" s="431"/>
      <c r="L165" s="431"/>
      <c r="M165" s="431"/>
      <c r="N165" s="431"/>
      <c r="O165" s="431"/>
      <c r="P165" s="431"/>
      <c r="Q165" s="431"/>
      <c r="R165" s="19"/>
    </row>
    <row r="166" spans="2:18" s="14" customFormat="1" ht="16.5" customHeight="1" x14ac:dyDescent="0.25">
      <c r="B166" s="18"/>
      <c r="C166" s="431"/>
      <c r="D166" s="431"/>
      <c r="E166" s="431"/>
      <c r="F166" s="431"/>
      <c r="G166" s="431"/>
      <c r="H166" s="431"/>
      <c r="I166" s="431"/>
      <c r="J166" s="431"/>
      <c r="K166" s="431"/>
      <c r="L166" s="431"/>
      <c r="M166" s="431"/>
      <c r="N166" s="431"/>
      <c r="O166" s="431"/>
      <c r="P166" s="431"/>
      <c r="Q166" s="431"/>
      <c r="R166" s="19"/>
    </row>
    <row r="167" spans="2:18" s="14" customFormat="1" ht="16.5" customHeight="1" x14ac:dyDescent="0.25">
      <c r="B167" s="18"/>
      <c r="C167" s="431"/>
      <c r="D167" s="431"/>
      <c r="E167" s="431"/>
      <c r="F167" s="431"/>
      <c r="G167" s="431"/>
      <c r="H167" s="431"/>
      <c r="I167" s="431"/>
      <c r="J167" s="431"/>
      <c r="K167" s="431"/>
      <c r="L167" s="431"/>
      <c r="M167" s="431"/>
      <c r="N167" s="431"/>
      <c r="O167" s="431"/>
      <c r="P167" s="431"/>
      <c r="Q167" s="431"/>
      <c r="R167" s="19"/>
    </row>
    <row r="168" spans="2:18" s="22" customFormat="1" ht="24" customHeight="1" x14ac:dyDescent="0.35">
      <c r="B168" s="20"/>
      <c r="C168" s="434" t="s">
        <v>54</v>
      </c>
      <c r="D168" s="434"/>
      <c r="E168" s="434"/>
      <c r="F168" s="434"/>
      <c r="G168" s="434"/>
      <c r="H168" s="434"/>
      <c r="I168" s="434"/>
      <c r="J168" s="434"/>
      <c r="K168" s="434"/>
      <c r="L168" s="434"/>
      <c r="M168" s="434"/>
      <c r="N168" s="434"/>
      <c r="O168" s="434"/>
      <c r="P168" s="434"/>
      <c r="Q168" s="434"/>
      <c r="R168" s="21"/>
    </row>
    <row r="169" spans="2:18" s="22" customFormat="1" ht="28.5" customHeight="1" x14ac:dyDescent="0.35">
      <c r="B169" s="20"/>
      <c r="C169" s="434" t="s">
        <v>409</v>
      </c>
      <c r="D169" s="434"/>
      <c r="E169" s="434"/>
      <c r="F169" s="434"/>
      <c r="G169" s="434"/>
      <c r="H169" s="434"/>
      <c r="I169" s="434"/>
      <c r="J169" s="434"/>
      <c r="K169" s="434"/>
      <c r="L169" s="434"/>
      <c r="M169" s="434"/>
      <c r="N169" s="434"/>
      <c r="O169" s="434"/>
      <c r="P169" s="434"/>
      <c r="Q169" s="434"/>
      <c r="R169" s="21"/>
    </row>
    <row r="170" spans="2:18" s="14" customFormat="1" ht="28.5" customHeight="1" x14ac:dyDescent="0.25">
      <c r="B170" s="18"/>
      <c r="C170" s="426" t="s">
        <v>410</v>
      </c>
      <c r="D170" s="426"/>
      <c r="E170" s="426"/>
      <c r="F170" s="426"/>
      <c r="G170" s="426"/>
      <c r="H170" s="426"/>
      <c r="I170" s="426"/>
      <c r="J170" s="426"/>
      <c r="K170" s="426"/>
      <c r="L170" s="426"/>
      <c r="M170" s="426"/>
      <c r="N170" s="426"/>
      <c r="O170" s="426"/>
      <c r="P170" s="426"/>
      <c r="Q170" s="426"/>
      <c r="R170" s="19"/>
    </row>
    <row r="171" spans="2:18" s="22" customFormat="1" ht="26.25" customHeight="1" x14ac:dyDescent="0.35">
      <c r="B171" s="20"/>
      <c r="C171" s="434" t="s">
        <v>424</v>
      </c>
      <c r="D171" s="434"/>
      <c r="E171" s="434"/>
      <c r="F171" s="434"/>
      <c r="G171" s="434"/>
      <c r="H171" s="434"/>
      <c r="I171" s="434"/>
      <c r="J171" s="434"/>
      <c r="K171" s="434"/>
      <c r="L171" s="434"/>
      <c r="M171" s="434"/>
      <c r="N171" s="434"/>
      <c r="O171" s="434"/>
      <c r="P171" s="434"/>
      <c r="Q171" s="434"/>
      <c r="R171" s="21"/>
    </row>
    <row r="172" spans="2:18" s="14" customFormat="1" ht="42" customHeight="1" x14ac:dyDescent="0.25">
      <c r="B172" s="18"/>
      <c r="C172" s="426" t="s">
        <v>411</v>
      </c>
      <c r="D172" s="426"/>
      <c r="E172" s="426"/>
      <c r="F172" s="426"/>
      <c r="G172" s="426"/>
      <c r="H172" s="426"/>
      <c r="I172" s="426"/>
      <c r="J172" s="426"/>
      <c r="K172" s="426"/>
      <c r="L172" s="426"/>
      <c r="M172" s="426"/>
      <c r="N172" s="426"/>
      <c r="O172" s="426"/>
      <c r="P172" s="426"/>
      <c r="Q172" s="426"/>
      <c r="R172" s="19"/>
    </row>
    <row r="173" spans="2:18" s="22" customFormat="1" ht="42" customHeight="1" x14ac:dyDescent="0.35">
      <c r="B173" s="20"/>
      <c r="C173" s="431" t="s">
        <v>56</v>
      </c>
      <c r="D173" s="431"/>
      <c r="E173" s="431"/>
      <c r="F173" s="431"/>
      <c r="G173" s="431"/>
      <c r="H173" s="431"/>
      <c r="I173" s="431"/>
      <c r="J173" s="431"/>
      <c r="K173" s="431"/>
      <c r="L173" s="431"/>
      <c r="M173" s="431"/>
      <c r="N173" s="431"/>
      <c r="O173" s="431"/>
      <c r="P173" s="431"/>
      <c r="Q173" s="431"/>
      <c r="R173" s="21"/>
    </row>
    <row r="174" spans="2:18" s="22" customFormat="1" ht="24" customHeight="1" x14ac:dyDescent="0.35">
      <c r="B174" s="20"/>
      <c r="C174" s="434" t="s">
        <v>55</v>
      </c>
      <c r="D174" s="434"/>
      <c r="E174" s="434"/>
      <c r="F174" s="434"/>
      <c r="G174" s="434"/>
      <c r="H174" s="434"/>
      <c r="I174" s="434"/>
      <c r="J174" s="434"/>
      <c r="K174" s="434"/>
      <c r="L174" s="434"/>
      <c r="M174" s="434"/>
      <c r="N174" s="434"/>
      <c r="O174" s="434"/>
      <c r="P174" s="434"/>
      <c r="Q174" s="434"/>
      <c r="R174" s="21"/>
    </row>
    <row r="175" spans="2:18" s="22" customFormat="1" ht="24" customHeight="1" x14ac:dyDescent="0.35">
      <c r="B175" s="20"/>
      <c r="C175" s="435" t="s">
        <v>412</v>
      </c>
      <c r="D175" s="435"/>
      <c r="E175" s="435"/>
      <c r="F175" s="435"/>
      <c r="G175" s="435"/>
      <c r="H175" s="435"/>
      <c r="I175" s="435"/>
      <c r="J175" s="435"/>
      <c r="K175" s="435"/>
      <c r="L175" s="435"/>
      <c r="M175" s="435"/>
      <c r="N175" s="435"/>
      <c r="O175" s="435"/>
      <c r="P175" s="435"/>
      <c r="Q175" s="435"/>
      <c r="R175" s="21"/>
    </row>
    <row r="176" spans="2:18" s="22" customFormat="1" ht="24" customHeight="1" x14ac:dyDescent="0.35">
      <c r="B176" s="20"/>
      <c r="C176" s="435"/>
      <c r="D176" s="435"/>
      <c r="E176" s="435"/>
      <c r="F176" s="435"/>
      <c r="G176" s="435"/>
      <c r="H176" s="435"/>
      <c r="I176" s="435"/>
      <c r="J176" s="435"/>
      <c r="K176" s="435"/>
      <c r="L176" s="435"/>
      <c r="M176" s="435"/>
      <c r="N176" s="435"/>
      <c r="O176" s="435"/>
      <c r="P176" s="435"/>
      <c r="Q176" s="435"/>
      <c r="R176" s="21"/>
    </row>
    <row r="177" spans="2:18" s="14" customFormat="1" ht="16.5" customHeight="1" x14ac:dyDescent="0.25">
      <c r="B177" s="18"/>
      <c r="C177" s="426" t="s">
        <v>413</v>
      </c>
      <c r="D177" s="426"/>
      <c r="E177" s="426"/>
      <c r="F177" s="426"/>
      <c r="G177" s="426"/>
      <c r="H177" s="426"/>
      <c r="I177" s="426"/>
      <c r="J177" s="426"/>
      <c r="K177" s="426"/>
      <c r="L177" s="426"/>
      <c r="M177" s="426"/>
      <c r="N177" s="426"/>
      <c r="O177" s="426"/>
      <c r="P177" s="426"/>
      <c r="Q177" s="426"/>
      <c r="R177" s="19"/>
    </row>
    <row r="178" spans="2:18" s="14" customFormat="1" ht="16.5" customHeight="1" x14ac:dyDescent="0.25">
      <c r="B178" s="18"/>
      <c r="C178" s="426"/>
      <c r="D178" s="426"/>
      <c r="E178" s="426"/>
      <c r="F178" s="426"/>
      <c r="G178" s="426"/>
      <c r="H178" s="426"/>
      <c r="I178" s="426"/>
      <c r="J178" s="426"/>
      <c r="K178" s="426"/>
      <c r="L178" s="426"/>
      <c r="M178" s="426"/>
      <c r="N178" s="426"/>
      <c r="O178" s="426"/>
      <c r="P178" s="426"/>
      <c r="Q178" s="426"/>
      <c r="R178" s="19"/>
    </row>
    <row r="179" spans="2:18" s="14" customFormat="1" ht="16.5" customHeight="1" x14ac:dyDescent="0.25">
      <c r="B179" s="18"/>
      <c r="C179" s="426"/>
      <c r="D179" s="426"/>
      <c r="E179" s="426"/>
      <c r="F179" s="426"/>
      <c r="G179" s="426"/>
      <c r="H179" s="426"/>
      <c r="I179" s="426"/>
      <c r="J179" s="426"/>
      <c r="K179" s="426"/>
      <c r="L179" s="426"/>
      <c r="M179" s="426"/>
      <c r="N179" s="426"/>
      <c r="O179" s="426"/>
      <c r="P179" s="426"/>
      <c r="Q179" s="426"/>
      <c r="R179" s="19"/>
    </row>
    <row r="180" spans="2:18" s="14" customFormat="1" ht="16.5" customHeight="1" x14ac:dyDescent="0.25">
      <c r="B180" s="18"/>
      <c r="C180" s="426"/>
      <c r="D180" s="426"/>
      <c r="E180" s="426"/>
      <c r="F180" s="426"/>
      <c r="G180" s="426"/>
      <c r="H180" s="426"/>
      <c r="I180" s="426"/>
      <c r="J180" s="426"/>
      <c r="K180" s="426"/>
      <c r="L180" s="426"/>
      <c r="M180" s="426"/>
      <c r="N180" s="426"/>
      <c r="O180" s="426"/>
      <c r="P180" s="426"/>
      <c r="Q180" s="426"/>
      <c r="R180" s="19"/>
    </row>
    <row r="181" spans="2:18" s="14" customFormat="1" ht="13.5" x14ac:dyDescent="0.25">
      <c r="B181" s="18"/>
      <c r="C181" s="426" t="s">
        <v>557</v>
      </c>
      <c r="D181" s="426"/>
      <c r="E181" s="426"/>
      <c r="F181" s="426"/>
      <c r="G181" s="426"/>
      <c r="H181" s="426"/>
      <c r="I181" s="426"/>
      <c r="J181" s="426"/>
      <c r="K181" s="426"/>
      <c r="L181" s="426"/>
      <c r="M181" s="426"/>
      <c r="N181" s="426"/>
      <c r="O181" s="426"/>
      <c r="P181" s="426"/>
      <c r="Q181" s="426"/>
      <c r="R181" s="19"/>
    </row>
    <row r="182" spans="2:18" s="14" customFormat="1" ht="13.5" x14ac:dyDescent="0.25">
      <c r="B182" s="18"/>
      <c r="C182" s="426"/>
      <c r="D182" s="426"/>
      <c r="E182" s="426"/>
      <c r="F182" s="426"/>
      <c r="G182" s="426"/>
      <c r="H182" s="426"/>
      <c r="I182" s="426"/>
      <c r="J182" s="426"/>
      <c r="K182" s="426"/>
      <c r="L182" s="426"/>
      <c r="M182" s="426"/>
      <c r="N182" s="426"/>
      <c r="O182" s="426"/>
      <c r="P182" s="426"/>
      <c r="Q182" s="426"/>
      <c r="R182" s="19"/>
    </row>
    <row r="183" spans="2:18" s="14" customFormat="1" ht="13.5" x14ac:dyDescent="0.25">
      <c r="B183" s="18"/>
      <c r="C183" s="426"/>
      <c r="D183" s="426"/>
      <c r="E183" s="426"/>
      <c r="F183" s="426"/>
      <c r="G183" s="426"/>
      <c r="H183" s="426"/>
      <c r="I183" s="426"/>
      <c r="J183" s="426"/>
      <c r="K183" s="426"/>
      <c r="L183" s="426"/>
      <c r="M183" s="426"/>
      <c r="N183" s="426"/>
      <c r="O183" s="426"/>
      <c r="P183" s="426"/>
      <c r="Q183" s="426"/>
      <c r="R183" s="19"/>
    </row>
    <row r="184" spans="2:18" s="14" customFormat="1" ht="13.5" x14ac:dyDescent="0.25">
      <c r="B184" s="18"/>
      <c r="C184" s="426"/>
      <c r="D184" s="426"/>
      <c r="E184" s="426"/>
      <c r="F184" s="426"/>
      <c r="G184" s="426"/>
      <c r="H184" s="426"/>
      <c r="I184" s="426"/>
      <c r="J184" s="426"/>
      <c r="K184" s="426"/>
      <c r="L184" s="426"/>
      <c r="M184" s="426"/>
      <c r="N184" s="426"/>
      <c r="O184" s="426"/>
      <c r="P184" s="426"/>
      <c r="Q184" s="426"/>
      <c r="R184" s="19"/>
    </row>
    <row r="185" spans="2:18" s="14" customFormat="1" ht="13.5" x14ac:dyDescent="0.25">
      <c r="B185" s="18"/>
      <c r="C185" s="426"/>
      <c r="D185" s="426"/>
      <c r="E185" s="426"/>
      <c r="F185" s="426"/>
      <c r="G185" s="426"/>
      <c r="H185" s="426"/>
      <c r="I185" s="426"/>
      <c r="J185" s="426"/>
      <c r="K185" s="426"/>
      <c r="L185" s="426"/>
      <c r="M185" s="426"/>
      <c r="N185" s="426"/>
      <c r="O185" s="426"/>
      <c r="P185" s="426"/>
      <c r="Q185" s="426"/>
      <c r="R185" s="19"/>
    </row>
    <row r="186" spans="2:18" s="14" customFormat="1" ht="13.5" x14ac:dyDescent="0.25">
      <c r="B186" s="18"/>
      <c r="C186" s="426"/>
      <c r="D186" s="426"/>
      <c r="E186" s="426"/>
      <c r="F186" s="426"/>
      <c r="G186" s="426"/>
      <c r="H186" s="426"/>
      <c r="I186" s="426"/>
      <c r="J186" s="426"/>
      <c r="K186" s="426"/>
      <c r="L186" s="426"/>
      <c r="M186" s="426"/>
      <c r="N186" s="426"/>
      <c r="O186" s="426"/>
      <c r="P186" s="426"/>
      <c r="Q186" s="426"/>
      <c r="R186" s="19"/>
    </row>
    <row r="187" spans="2:18" s="14" customFormat="1" ht="13.5" x14ac:dyDescent="0.25">
      <c r="B187" s="18"/>
      <c r="C187" s="426"/>
      <c r="D187" s="426"/>
      <c r="E187" s="426"/>
      <c r="F187" s="426"/>
      <c r="G187" s="426"/>
      <c r="H187" s="426"/>
      <c r="I187" s="426"/>
      <c r="J187" s="426"/>
      <c r="K187" s="426"/>
      <c r="L187" s="426"/>
      <c r="M187" s="426"/>
      <c r="N187" s="426"/>
      <c r="O187" s="426"/>
      <c r="P187" s="426"/>
      <c r="Q187" s="426"/>
      <c r="R187" s="19"/>
    </row>
    <row r="188" spans="2:18" s="22" customFormat="1" ht="20.25" customHeight="1" x14ac:dyDescent="0.35">
      <c r="B188" s="20"/>
      <c r="C188" s="435" t="s">
        <v>414</v>
      </c>
      <c r="D188" s="435"/>
      <c r="E188" s="435"/>
      <c r="F188" s="435"/>
      <c r="G188" s="435"/>
      <c r="H188" s="435"/>
      <c r="I188" s="435"/>
      <c r="J188" s="435"/>
      <c r="K188" s="435"/>
      <c r="L188" s="435"/>
      <c r="M188" s="435"/>
      <c r="N188" s="435"/>
      <c r="O188" s="435"/>
      <c r="P188" s="435"/>
      <c r="Q188" s="435"/>
      <c r="R188" s="21"/>
    </row>
    <row r="189" spans="2:18" s="14" customFormat="1" ht="20.25" customHeight="1" x14ac:dyDescent="0.25">
      <c r="B189" s="18"/>
      <c r="C189" s="435"/>
      <c r="D189" s="435"/>
      <c r="E189" s="435"/>
      <c r="F189" s="435"/>
      <c r="G189" s="435"/>
      <c r="H189" s="435"/>
      <c r="I189" s="435"/>
      <c r="J189" s="435"/>
      <c r="K189" s="435"/>
      <c r="L189" s="435"/>
      <c r="M189" s="435"/>
      <c r="N189" s="435"/>
      <c r="O189" s="435"/>
      <c r="P189" s="435"/>
      <c r="Q189" s="435"/>
      <c r="R189" s="19"/>
    </row>
    <row r="190" spans="2:18" s="22" customFormat="1" ht="27" customHeight="1" x14ac:dyDescent="0.35">
      <c r="B190" s="20"/>
      <c r="C190" s="434" t="s">
        <v>415</v>
      </c>
      <c r="D190" s="434"/>
      <c r="E190" s="434"/>
      <c r="F190" s="434"/>
      <c r="G190" s="434"/>
      <c r="H190" s="434"/>
      <c r="I190" s="434"/>
      <c r="J190" s="434"/>
      <c r="K190" s="434"/>
      <c r="L190" s="434"/>
      <c r="M190" s="434"/>
      <c r="N190" s="434"/>
      <c r="O190" s="434"/>
      <c r="P190" s="434"/>
      <c r="Q190" s="434"/>
      <c r="R190" s="21"/>
    </row>
    <row r="191" spans="2:18" s="14" customFormat="1" ht="16.5" customHeight="1" x14ac:dyDescent="0.25">
      <c r="B191" s="18"/>
      <c r="C191" s="42"/>
      <c r="D191" s="42"/>
      <c r="E191" s="42"/>
      <c r="F191" s="42"/>
      <c r="G191" s="42"/>
      <c r="H191" s="42"/>
      <c r="I191" s="42"/>
      <c r="J191" s="42"/>
      <c r="K191" s="42"/>
      <c r="L191" s="42"/>
      <c r="M191" s="42"/>
      <c r="N191" s="42"/>
      <c r="O191" s="42"/>
      <c r="P191" s="42"/>
      <c r="Q191" s="42"/>
      <c r="R191" s="19"/>
    </row>
    <row r="192" spans="2:18" s="14" customFormat="1" ht="16.5" customHeight="1" x14ac:dyDescent="0.25">
      <c r="B192" s="18"/>
      <c r="C192" s="42"/>
      <c r="D192" s="42"/>
      <c r="E192" s="42"/>
      <c r="F192" s="42"/>
      <c r="G192" s="42"/>
      <c r="H192" s="42"/>
      <c r="I192" s="42"/>
      <c r="J192" s="42"/>
      <c r="K192" s="42"/>
      <c r="L192" s="42"/>
      <c r="M192" s="42"/>
      <c r="N192" s="42"/>
      <c r="O192" s="42"/>
      <c r="P192" s="42"/>
      <c r="Q192" s="42"/>
      <c r="R192" s="19"/>
    </row>
    <row r="193" spans="2:18" s="14" customFormat="1" ht="16.5" customHeight="1" x14ac:dyDescent="0.25">
      <c r="B193" s="18"/>
      <c r="C193" s="42"/>
      <c r="D193" s="42"/>
      <c r="E193" s="42"/>
      <c r="F193" s="42"/>
      <c r="G193" s="42"/>
      <c r="H193" s="42"/>
      <c r="I193" s="42"/>
      <c r="J193" s="42"/>
      <c r="K193" s="42"/>
      <c r="L193" s="42"/>
      <c r="M193" s="42"/>
      <c r="N193" s="42"/>
      <c r="O193" s="42"/>
      <c r="P193" s="42"/>
      <c r="Q193" s="42"/>
      <c r="R193" s="19"/>
    </row>
    <row r="194" spans="2:18" s="14" customFormat="1" ht="16.5" customHeight="1" x14ac:dyDescent="0.25">
      <c r="B194" s="18"/>
      <c r="C194" s="42"/>
      <c r="D194" s="42"/>
      <c r="E194" s="42"/>
      <c r="F194" s="42"/>
      <c r="G194" s="42"/>
      <c r="H194" s="42"/>
      <c r="I194" s="42"/>
      <c r="J194" s="42"/>
      <c r="K194" s="42"/>
      <c r="L194" s="42"/>
      <c r="M194" s="42"/>
      <c r="N194" s="42"/>
      <c r="O194" s="42"/>
      <c r="P194" s="42"/>
      <c r="Q194" s="42"/>
      <c r="R194" s="19"/>
    </row>
    <row r="195" spans="2:18" s="14" customFormat="1" ht="16.5" customHeight="1" x14ac:dyDescent="0.25">
      <c r="B195" s="18"/>
      <c r="C195" s="42"/>
      <c r="D195" s="42"/>
      <c r="E195" s="42"/>
      <c r="F195" s="42"/>
      <c r="G195" s="42"/>
      <c r="H195" s="42"/>
      <c r="I195" s="42"/>
      <c r="J195" s="42"/>
      <c r="K195" s="42"/>
      <c r="L195" s="42"/>
      <c r="M195" s="42"/>
      <c r="N195" s="42"/>
      <c r="O195" s="42"/>
      <c r="P195" s="42"/>
      <c r="Q195" s="42"/>
      <c r="R195" s="19"/>
    </row>
    <row r="196" spans="2:18" s="14" customFormat="1" ht="16.5" customHeight="1" x14ac:dyDescent="0.25">
      <c r="B196" s="18"/>
      <c r="C196" s="42"/>
      <c r="D196" s="42"/>
      <c r="E196" s="42"/>
      <c r="F196" s="42"/>
      <c r="G196" s="42"/>
      <c r="H196" s="42"/>
      <c r="I196" s="42"/>
      <c r="J196" s="42"/>
      <c r="K196" s="42"/>
      <c r="L196" s="42"/>
      <c r="M196" s="42"/>
      <c r="N196" s="42"/>
      <c r="O196" s="42"/>
      <c r="P196" s="42"/>
      <c r="Q196" s="42"/>
      <c r="R196" s="19"/>
    </row>
    <row r="197" spans="2:18" s="14" customFormat="1" ht="16.5" customHeight="1" x14ac:dyDescent="0.25">
      <c r="B197" s="18"/>
      <c r="C197" s="42"/>
      <c r="D197" s="42"/>
      <c r="E197" s="42"/>
      <c r="F197" s="42"/>
      <c r="G197" s="42"/>
      <c r="H197" s="42"/>
      <c r="I197" s="42"/>
      <c r="J197" s="42"/>
      <c r="K197" s="42"/>
      <c r="L197" s="42"/>
      <c r="M197" s="42"/>
      <c r="N197" s="42"/>
      <c r="O197" s="42"/>
      <c r="P197" s="42"/>
      <c r="Q197" s="42"/>
      <c r="R197" s="19"/>
    </row>
    <row r="198" spans="2:18" s="14" customFormat="1" ht="16.5" customHeight="1" x14ac:dyDescent="0.25">
      <c r="B198" s="18"/>
      <c r="C198" s="42"/>
      <c r="D198" s="42"/>
      <c r="E198" s="42"/>
      <c r="F198" s="42"/>
      <c r="G198" s="42"/>
      <c r="H198" s="42"/>
      <c r="I198" s="42"/>
      <c r="J198" s="42"/>
      <c r="K198" s="42"/>
      <c r="L198" s="42"/>
      <c r="M198" s="42"/>
      <c r="N198" s="42"/>
      <c r="O198" s="42"/>
      <c r="P198" s="42"/>
      <c r="Q198" s="42"/>
      <c r="R198" s="19"/>
    </row>
    <row r="199" spans="2:18" s="14" customFormat="1" ht="16.5" customHeight="1" x14ac:dyDescent="0.25">
      <c r="B199" s="18"/>
      <c r="C199" s="42"/>
      <c r="D199" s="42"/>
      <c r="E199" s="42"/>
      <c r="F199" s="42"/>
      <c r="G199" s="42"/>
      <c r="H199" s="42"/>
      <c r="I199" s="42"/>
      <c r="J199" s="42"/>
      <c r="K199" s="42"/>
      <c r="L199" s="42"/>
      <c r="M199" s="42"/>
      <c r="N199" s="42"/>
      <c r="O199" s="42"/>
      <c r="P199" s="42"/>
      <c r="Q199" s="42"/>
      <c r="R199" s="19"/>
    </row>
    <row r="200" spans="2:18" s="14" customFormat="1" ht="16.5" customHeight="1" x14ac:dyDescent="0.25">
      <c r="B200" s="18"/>
      <c r="C200" s="42"/>
      <c r="D200" s="42"/>
      <c r="E200" s="42"/>
      <c r="F200" s="42"/>
      <c r="G200" s="42"/>
      <c r="H200" s="42"/>
      <c r="I200" s="42"/>
      <c r="J200" s="42"/>
      <c r="K200" s="42"/>
      <c r="L200" s="42"/>
      <c r="M200" s="42"/>
      <c r="N200" s="42"/>
      <c r="O200" s="42"/>
      <c r="P200" s="42"/>
      <c r="Q200" s="42"/>
      <c r="R200" s="19"/>
    </row>
    <row r="201" spans="2:18" s="14" customFormat="1" ht="16.5" customHeight="1" x14ac:dyDescent="0.25">
      <c r="B201" s="18"/>
      <c r="C201" s="42"/>
      <c r="D201" s="42"/>
      <c r="E201" s="42"/>
      <c r="F201" s="42"/>
      <c r="G201" s="42"/>
      <c r="H201" s="42"/>
      <c r="I201" s="42"/>
      <c r="J201" s="42"/>
      <c r="K201" s="42"/>
      <c r="L201" s="42"/>
      <c r="M201" s="42"/>
      <c r="N201" s="42"/>
      <c r="O201" s="42"/>
      <c r="P201" s="42"/>
      <c r="Q201" s="42"/>
      <c r="R201" s="19"/>
    </row>
    <row r="202" spans="2:18" s="14" customFormat="1" ht="16.5" customHeight="1" x14ac:dyDescent="0.25">
      <c r="B202" s="18"/>
      <c r="C202" s="42"/>
      <c r="D202" s="42"/>
      <c r="E202" s="42"/>
      <c r="F202" s="42"/>
      <c r="G202" s="42"/>
      <c r="H202" s="42"/>
      <c r="I202" s="42"/>
      <c r="J202" s="42"/>
      <c r="K202" s="42"/>
      <c r="L202" s="42"/>
      <c r="M202" s="42"/>
      <c r="N202" s="42"/>
      <c r="O202" s="42"/>
      <c r="P202" s="42"/>
      <c r="Q202" s="42"/>
      <c r="R202" s="19"/>
    </row>
    <row r="203" spans="2:18" s="14" customFormat="1" ht="16.5" customHeight="1" x14ac:dyDescent="0.25">
      <c r="B203" s="18"/>
      <c r="C203" s="42"/>
      <c r="D203" s="42"/>
      <c r="E203" s="42"/>
      <c r="F203" s="42"/>
      <c r="G203" s="42"/>
      <c r="H203" s="42"/>
      <c r="I203" s="42"/>
      <c r="J203" s="42"/>
      <c r="K203" s="42"/>
      <c r="L203" s="42"/>
      <c r="M203" s="42"/>
      <c r="N203" s="42"/>
      <c r="O203" s="42"/>
      <c r="P203" s="42"/>
      <c r="Q203" s="42"/>
      <c r="R203" s="19"/>
    </row>
    <row r="204" spans="2:18" s="14" customFormat="1" ht="16.5" customHeight="1" x14ac:dyDescent="0.25">
      <c r="B204" s="18"/>
      <c r="C204" s="426" t="s">
        <v>558</v>
      </c>
      <c r="D204" s="435"/>
      <c r="E204" s="435"/>
      <c r="F204" s="435"/>
      <c r="G204" s="435"/>
      <c r="H204" s="435"/>
      <c r="I204" s="435"/>
      <c r="J204" s="435"/>
      <c r="K204" s="435"/>
      <c r="L204" s="435"/>
      <c r="M204" s="435"/>
      <c r="N204" s="435"/>
      <c r="O204" s="435"/>
      <c r="P204" s="435"/>
      <c r="Q204" s="435"/>
      <c r="R204" s="19"/>
    </row>
    <row r="205" spans="2:18" s="14" customFormat="1" ht="16.5" customHeight="1" x14ac:dyDescent="0.25">
      <c r="B205" s="18"/>
      <c r="C205" s="426"/>
      <c r="D205" s="435"/>
      <c r="E205" s="435"/>
      <c r="F205" s="435"/>
      <c r="G205" s="435"/>
      <c r="H205" s="435"/>
      <c r="I205" s="435"/>
      <c r="J205" s="435"/>
      <c r="K205" s="435"/>
      <c r="L205" s="435"/>
      <c r="M205" s="435"/>
      <c r="N205" s="435"/>
      <c r="O205" s="435"/>
      <c r="P205" s="435"/>
      <c r="Q205" s="435"/>
      <c r="R205" s="19"/>
    </row>
    <row r="206" spans="2:18" s="14" customFormat="1" ht="16.5" customHeight="1" x14ac:dyDescent="0.25">
      <c r="B206" s="18"/>
      <c r="C206" s="426"/>
      <c r="D206" s="435"/>
      <c r="E206" s="435"/>
      <c r="F206" s="435"/>
      <c r="G206" s="435"/>
      <c r="H206" s="435"/>
      <c r="I206" s="435"/>
      <c r="J206" s="435"/>
      <c r="K206" s="435"/>
      <c r="L206" s="435"/>
      <c r="M206" s="435"/>
      <c r="N206" s="435"/>
      <c r="O206" s="435"/>
      <c r="P206" s="435"/>
      <c r="Q206" s="435"/>
      <c r="R206" s="19"/>
    </row>
    <row r="207" spans="2:18" s="14" customFormat="1" ht="16.5" customHeight="1" x14ac:dyDescent="0.25">
      <c r="B207" s="18"/>
      <c r="C207" s="426"/>
      <c r="D207" s="435"/>
      <c r="E207" s="435"/>
      <c r="F207" s="435"/>
      <c r="G207" s="435"/>
      <c r="H207" s="435"/>
      <c r="I207" s="435"/>
      <c r="J207" s="435"/>
      <c r="K207" s="435"/>
      <c r="L207" s="435"/>
      <c r="M207" s="435"/>
      <c r="N207" s="435"/>
      <c r="O207" s="435"/>
      <c r="P207" s="435"/>
      <c r="Q207" s="435"/>
      <c r="R207" s="19"/>
    </row>
    <row r="208" spans="2:18" s="14" customFormat="1" ht="16.5" customHeight="1" x14ac:dyDescent="0.25">
      <c r="B208" s="18"/>
      <c r="C208" s="435"/>
      <c r="D208" s="435"/>
      <c r="E208" s="435"/>
      <c r="F208" s="435"/>
      <c r="G208" s="435"/>
      <c r="H208" s="435"/>
      <c r="I208" s="435"/>
      <c r="J208" s="435"/>
      <c r="K208" s="435"/>
      <c r="L208" s="435"/>
      <c r="M208" s="435"/>
      <c r="N208" s="435"/>
      <c r="O208" s="435"/>
      <c r="P208" s="435"/>
      <c r="Q208" s="435"/>
      <c r="R208" s="19"/>
    </row>
    <row r="209" spans="2:18" s="14" customFormat="1" ht="28.5" customHeight="1" x14ac:dyDescent="0.25">
      <c r="B209" s="18"/>
      <c r="C209" s="426" t="s">
        <v>57</v>
      </c>
      <c r="D209" s="426"/>
      <c r="E209" s="426"/>
      <c r="F209" s="426"/>
      <c r="G209" s="426"/>
      <c r="H209" s="426"/>
      <c r="I209" s="426"/>
      <c r="J209" s="426"/>
      <c r="K209" s="426"/>
      <c r="L209" s="426"/>
      <c r="M209" s="426"/>
      <c r="N209" s="426"/>
      <c r="O209" s="426"/>
      <c r="P209" s="426"/>
      <c r="Q209" s="426"/>
      <c r="R209" s="19"/>
    </row>
    <row r="210" spans="2:18" s="14" customFormat="1" ht="23.25" customHeight="1" x14ac:dyDescent="0.25">
      <c r="B210" s="18"/>
      <c r="C210" s="435" t="s">
        <v>416</v>
      </c>
      <c r="D210" s="435"/>
      <c r="E210" s="435"/>
      <c r="F210" s="435"/>
      <c r="G210" s="435"/>
      <c r="H210" s="435"/>
      <c r="I210" s="435"/>
      <c r="J210" s="435"/>
      <c r="K210" s="435"/>
      <c r="L210" s="435"/>
      <c r="M210" s="435"/>
      <c r="N210" s="435"/>
      <c r="O210" s="435"/>
      <c r="P210" s="435"/>
      <c r="Q210" s="435"/>
      <c r="R210" s="19"/>
    </row>
    <row r="211" spans="2:18" s="14" customFormat="1" ht="23.25" customHeight="1" x14ac:dyDescent="0.25">
      <c r="B211" s="18"/>
      <c r="C211" s="435"/>
      <c r="D211" s="435"/>
      <c r="E211" s="435"/>
      <c r="F211" s="435"/>
      <c r="G211" s="435"/>
      <c r="H211" s="435"/>
      <c r="I211" s="435"/>
      <c r="J211" s="435"/>
      <c r="K211" s="435"/>
      <c r="L211" s="435"/>
      <c r="M211" s="435"/>
      <c r="N211" s="435"/>
      <c r="O211" s="435"/>
      <c r="P211" s="435"/>
      <c r="Q211" s="435"/>
      <c r="R211" s="19"/>
    </row>
    <row r="212" spans="2:18" s="14" customFormat="1" ht="16.5" customHeight="1" x14ac:dyDescent="0.25">
      <c r="B212" s="18"/>
      <c r="C212" s="42"/>
      <c r="D212" s="42"/>
      <c r="E212" s="42"/>
      <c r="F212" s="42"/>
      <c r="G212" s="42"/>
      <c r="H212" s="42"/>
      <c r="I212" s="42"/>
      <c r="J212" s="42"/>
      <c r="K212" s="42"/>
      <c r="L212" s="42"/>
      <c r="M212" s="42"/>
      <c r="N212" s="42"/>
      <c r="O212" s="42"/>
      <c r="P212" s="42"/>
      <c r="Q212" s="42"/>
      <c r="R212" s="19"/>
    </row>
    <row r="213" spans="2:18" s="14" customFormat="1" ht="16.5" customHeight="1" x14ac:dyDescent="0.25">
      <c r="B213" s="18"/>
      <c r="C213" s="42"/>
      <c r="D213" s="42"/>
      <c r="E213" s="42"/>
      <c r="F213" s="42"/>
      <c r="G213" s="42"/>
      <c r="H213" s="42"/>
      <c r="I213" s="42"/>
      <c r="J213" s="42"/>
      <c r="K213" s="42"/>
      <c r="L213" s="42"/>
      <c r="M213" s="42"/>
      <c r="N213" s="42"/>
      <c r="O213" s="42"/>
      <c r="P213" s="42"/>
      <c r="Q213" s="42"/>
      <c r="R213" s="19"/>
    </row>
    <row r="214" spans="2:18" s="14" customFormat="1" ht="16.5" customHeight="1" x14ac:dyDescent="0.25">
      <c r="B214" s="18"/>
      <c r="C214" s="42"/>
      <c r="D214" s="42"/>
      <c r="E214" s="42"/>
      <c r="F214" s="42"/>
      <c r="G214" s="42"/>
      <c r="H214" s="42"/>
      <c r="I214" s="42"/>
      <c r="J214" s="42"/>
      <c r="K214" s="42"/>
      <c r="L214" s="42"/>
      <c r="M214" s="42"/>
      <c r="N214" s="42"/>
      <c r="O214" s="42"/>
      <c r="P214" s="42"/>
      <c r="Q214" s="42"/>
      <c r="R214" s="19"/>
    </row>
    <row r="215" spans="2:18" s="14" customFormat="1" ht="16.5" customHeight="1" x14ac:dyDescent="0.25">
      <c r="B215" s="18"/>
      <c r="C215" s="42"/>
      <c r="D215" s="42"/>
      <c r="E215" s="42"/>
      <c r="F215" s="42"/>
      <c r="G215" s="42"/>
      <c r="H215" s="42"/>
      <c r="I215" s="42"/>
      <c r="J215" s="42"/>
      <c r="K215" s="42"/>
      <c r="L215" s="42"/>
      <c r="M215" s="42"/>
      <c r="N215" s="42"/>
      <c r="O215" s="42"/>
      <c r="P215" s="42"/>
      <c r="Q215" s="42"/>
      <c r="R215" s="19"/>
    </row>
    <row r="216" spans="2:18" s="14" customFormat="1" ht="16.5" customHeight="1" x14ac:dyDescent="0.25">
      <c r="B216" s="18"/>
      <c r="C216" s="42"/>
      <c r="D216" s="42"/>
      <c r="E216" s="42"/>
      <c r="F216" s="42"/>
      <c r="G216" s="42"/>
      <c r="H216" s="42"/>
      <c r="I216" s="42"/>
      <c r="J216" s="42"/>
      <c r="K216" s="42"/>
      <c r="L216" s="42"/>
      <c r="M216" s="42"/>
      <c r="N216" s="42"/>
      <c r="O216" s="42"/>
      <c r="P216" s="42"/>
      <c r="Q216" s="42"/>
      <c r="R216" s="19"/>
    </row>
    <row r="217" spans="2:18" s="14" customFormat="1" ht="16.5" customHeight="1" x14ac:dyDescent="0.25">
      <c r="B217" s="18"/>
      <c r="C217" s="42"/>
      <c r="D217" s="42"/>
      <c r="E217" s="42"/>
      <c r="F217" s="42"/>
      <c r="G217" s="42"/>
      <c r="H217" s="42"/>
      <c r="I217" s="42"/>
      <c r="J217" s="42"/>
      <c r="K217" s="42"/>
      <c r="L217" s="42"/>
      <c r="M217" s="42"/>
      <c r="N217" s="42"/>
      <c r="O217" s="42"/>
      <c r="P217" s="42"/>
      <c r="Q217" s="42"/>
      <c r="R217" s="19"/>
    </row>
    <row r="218" spans="2:18" s="14" customFormat="1" ht="16.5" customHeight="1" x14ac:dyDescent="0.25">
      <c r="B218" s="18"/>
      <c r="C218" s="42"/>
      <c r="D218" s="42"/>
      <c r="E218" s="42"/>
      <c r="F218" s="42"/>
      <c r="G218" s="42"/>
      <c r="H218" s="42"/>
      <c r="I218" s="42"/>
      <c r="J218" s="42"/>
      <c r="K218" s="42"/>
      <c r="L218" s="42"/>
      <c r="M218" s="42"/>
      <c r="N218" s="42"/>
      <c r="O218" s="42"/>
      <c r="P218" s="42"/>
      <c r="Q218" s="42"/>
      <c r="R218" s="19"/>
    </row>
    <row r="219" spans="2:18" s="14" customFormat="1" ht="16.5" customHeight="1" x14ac:dyDescent="0.25">
      <c r="B219" s="18"/>
      <c r="C219" s="42"/>
      <c r="D219" s="42"/>
      <c r="E219" s="42"/>
      <c r="F219" s="42"/>
      <c r="G219" s="42"/>
      <c r="H219" s="42"/>
      <c r="I219" s="42"/>
      <c r="J219" s="42"/>
      <c r="K219" s="42"/>
      <c r="L219" s="42"/>
      <c r="M219" s="42"/>
      <c r="N219" s="42"/>
      <c r="O219" s="42"/>
      <c r="P219" s="42"/>
      <c r="Q219" s="42"/>
      <c r="R219" s="19"/>
    </row>
    <row r="220" spans="2:18" s="14" customFormat="1" ht="16.5" customHeight="1" x14ac:dyDescent="0.25">
      <c r="B220" s="18"/>
      <c r="C220" s="42"/>
      <c r="D220" s="42"/>
      <c r="E220" s="42"/>
      <c r="F220" s="42"/>
      <c r="G220" s="42"/>
      <c r="H220" s="42"/>
      <c r="I220" s="42"/>
      <c r="J220" s="42"/>
      <c r="K220" s="42"/>
      <c r="L220" s="42"/>
      <c r="M220" s="42"/>
      <c r="N220" s="42"/>
      <c r="O220" s="42"/>
      <c r="P220" s="42"/>
      <c r="Q220" s="42"/>
      <c r="R220" s="19"/>
    </row>
    <row r="221" spans="2:18" s="14" customFormat="1" ht="16.5" customHeight="1" x14ac:dyDescent="0.25">
      <c r="B221" s="18"/>
      <c r="C221" s="42"/>
      <c r="D221" s="42"/>
      <c r="E221" s="42"/>
      <c r="F221" s="42"/>
      <c r="G221" s="42"/>
      <c r="H221" s="42"/>
      <c r="I221" s="42"/>
      <c r="J221" s="42"/>
      <c r="K221" s="42"/>
      <c r="L221" s="42"/>
      <c r="M221" s="42"/>
      <c r="N221" s="42"/>
      <c r="O221" s="42"/>
      <c r="P221" s="42"/>
      <c r="Q221" s="42"/>
      <c r="R221" s="19"/>
    </row>
    <row r="222" spans="2:18" s="14" customFormat="1" ht="16.5" customHeight="1" x14ac:dyDescent="0.25">
      <c r="B222" s="18"/>
      <c r="C222" s="42"/>
      <c r="D222" s="42"/>
      <c r="E222" s="42"/>
      <c r="F222" s="42"/>
      <c r="G222" s="42"/>
      <c r="H222" s="42"/>
      <c r="I222" s="42"/>
      <c r="J222" s="42"/>
      <c r="K222" s="42"/>
      <c r="L222" s="42"/>
      <c r="M222" s="42"/>
      <c r="N222" s="42"/>
      <c r="O222" s="42"/>
      <c r="P222" s="42"/>
      <c r="Q222" s="42"/>
      <c r="R222" s="19"/>
    </row>
    <row r="223" spans="2:18" s="14" customFormat="1" ht="16.5" customHeight="1" x14ac:dyDescent="0.25">
      <c r="B223" s="18"/>
      <c r="C223" s="42"/>
      <c r="D223" s="42"/>
      <c r="E223" s="42"/>
      <c r="F223" s="42"/>
      <c r="G223" s="42"/>
      <c r="H223" s="42"/>
      <c r="I223" s="42"/>
      <c r="J223" s="42"/>
      <c r="K223" s="42"/>
      <c r="L223" s="42"/>
      <c r="M223" s="42"/>
      <c r="N223" s="42"/>
      <c r="O223" s="42"/>
      <c r="P223" s="42"/>
      <c r="Q223" s="42"/>
      <c r="R223" s="19"/>
    </row>
    <row r="224" spans="2:18" s="14" customFormat="1" ht="16.5" customHeight="1" x14ac:dyDescent="0.25">
      <c r="B224" s="18"/>
      <c r="C224" s="42"/>
      <c r="D224" s="42"/>
      <c r="E224" s="42"/>
      <c r="F224" s="42"/>
      <c r="G224" s="42"/>
      <c r="H224" s="42"/>
      <c r="I224" s="42"/>
      <c r="J224" s="42"/>
      <c r="K224" s="42"/>
      <c r="L224" s="42"/>
      <c r="M224" s="42"/>
      <c r="N224" s="42"/>
      <c r="O224" s="42"/>
      <c r="P224" s="42"/>
      <c r="Q224" s="42"/>
      <c r="R224" s="19"/>
    </row>
    <row r="225" spans="2:18" s="14" customFormat="1" ht="16.5" customHeight="1" x14ac:dyDescent="0.25">
      <c r="B225" s="18"/>
      <c r="C225" s="42"/>
      <c r="D225" s="42"/>
      <c r="E225" s="42"/>
      <c r="F225" s="42"/>
      <c r="G225" s="42"/>
      <c r="H225" s="42"/>
      <c r="I225" s="42"/>
      <c r="J225" s="42"/>
      <c r="K225" s="42"/>
      <c r="L225" s="42"/>
      <c r="M225" s="42"/>
      <c r="N225" s="42"/>
      <c r="O225" s="42"/>
      <c r="P225" s="42"/>
      <c r="Q225" s="42"/>
      <c r="R225" s="19"/>
    </row>
    <row r="226" spans="2:18" s="14" customFormat="1" ht="16.5" customHeight="1" x14ac:dyDescent="0.25">
      <c r="B226" s="18"/>
      <c r="C226" s="42"/>
      <c r="D226" s="42"/>
      <c r="E226" s="42"/>
      <c r="F226" s="42"/>
      <c r="G226" s="42"/>
      <c r="H226" s="42"/>
      <c r="I226" s="42"/>
      <c r="J226" s="42"/>
      <c r="K226" s="42"/>
      <c r="L226" s="42"/>
      <c r="M226" s="42"/>
      <c r="N226" s="42"/>
      <c r="O226" s="42"/>
      <c r="P226" s="42"/>
      <c r="Q226" s="42"/>
      <c r="R226" s="19"/>
    </row>
    <row r="227" spans="2:18" s="14" customFormat="1" ht="16.5" customHeight="1" x14ac:dyDescent="0.25">
      <c r="B227" s="18"/>
      <c r="C227" s="42"/>
      <c r="D227" s="42"/>
      <c r="E227" s="42"/>
      <c r="F227" s="42"/>
      <c r="G227" s="42"/>
      <c r="H227" s="42"/>
      <c r="I227" s="42"/>
      <c r="J227" s="42"/>
      <c r="K227" s="42"/>
      <c r="L227" s="42"/>
      <c r="M227" s="42"/>
      <c r="N227" s="42"/>
      <c r="O227" s="42"/>
      <c r="P227" s="42"/>
      <c r="Q227" s="42"/>
      <c r="R227" s="19"/>
    </row>
    <row r="228" spans="2:18" s="22" customFormat="1" ht="30" customHeight="1" x14ac:dyDescent="0.35">
      <c r="B228" s="20"/>
      <c r="C228" s="434" t="s">
        <v>417</v>
      </c>
      <c r="D228" s="434"/>
      <c r="E228" s="434"/>
      <c r="F228" s="434"/>
      <c r="G228" s="434"/>
      <c r="H228" s="434"/>
      <c r="I228" s="434"/>
      <c r="J228" s="434"/>
      <c r="K228" s="434"/>
      <c r="L228" s="434"/>
      <c r="M228" s="434"/>
      <c r="N228" s="434"/>
      <c r="O228" s="434"/>
      <c r="P228" s="434"/>
      <c r="Q228" s="434"/>
      <c r="R228" s="21"/>
    </row>
    <row r="229" spans="2:18" s="14" customFormat="1" ht="16.5" customHeight="1" x14ac:dyDescent="0.25">
      <c r="B229" s="18"/>
      <c r="C229" s="426" t="s">
        <v>559</v>
      </c>
      <c r="D229" s="426"/>
      <c r="E229" s="426"/>
      <c r="F229" s="426"/>
      <c r="G229" s="426"/>
      <c r="H229" s="426"/>
      <c r="I229" s="426"/>
      <c r="J229" s="426"/>
      <c r="K229" s="426"/>
      <c r="L229" s="43"/>
      <c r="M229" s="43"/>
      <c r="N229" s="43"/>
      <c r="O229" s="43"/>
      <c r="P229" s="43"/>
      <c r="Q229" s="43"/>
      <c r="R229" s="19"/>
    </row>
    <row r="230" spans="2:18" s="14" customFormat="1" ht="16.5" customHeight="1" x14ac:dyDescent="0.25">
      <c r="B230" s="18"/>
      <c r="C230" s="426"/>
      <c r="D230" s="426"/>
      <c r="E230" s="426"/>
      <c r="F230" s="426"/>
      <c r="G230" s="426"/>
      <c r="H230" s="426"/>
      <c r="I230" s="426"/>
      <c r="J230" s="426"/>
      <c r="K230" s="426"/>
      <c r="L230" s="43"/>
      <c r="M230" s="43"/>
      <c r="N230" s="43"/>
      <c r="O230" s="43"/>
      <c r="P230" s="43"/>
      <c r="Q230" s="43"/>
      <c r="R230" s="19"/>
    </row>
    <row r="231" spans="2:18" s="14" customFormat="1" ht="16.5" customHeight="1" x14ac:dyDescent="0.25">
      <c r="B231" s="18"/>
      <c r="C231" s="426"/>
      <c r="D231" s="426"/>
      <c r="E231" s="426"/>
      <c r="F231" s="426"/>
      <c r="G231" s="426"/>
      <c r="H231" s="426"/>
      <c r="I231" s="426"/>
      <c r="J231" s="426"/>
      <c r="K231" s="426"/>
      <c r="L231" s="43"/>
      <c r="M231" s="43"/>
      <c r="N231" s="42"/>
      <c r="O231" s="42"/>
      <c r="P231" s="42"/>
      <c r="Q231" s="42"/>
      <c r="R231" s="19"/>
    </row>
    <row r="232" spans="2:18" s="14" customFormat="1" ht="16.5" customHeight="1" x14ac:dyDescent="0.25">
      <c r="B232" s="18"/>
      <c r="C232" s="426"/>
      <c r="D232" s="426"/>
      <c r="E232" s="426"/>
      <c r="F232" s="426"/>
      <c r="G232" s="426"/>
      <c r="H232" s="426"/>
      <c r="I232" s="426"/>
      <c r="J232" s="426"/>
      <c r="K232" s="426"/>
      <c r="L232" s="43"/>
      <c r="M232" s="43"/>
      <c r="N232" s="42"/>
      <c r="O232" s="42"/>
      <c r="P232" s="42"/>
      <c r="Q232" s="42"/>
      <c r="R232" s="19"/>
    </row>
    <row r="233" spans="2:18" s="14" customFormat="1" ht="16.5" customHeight="1" x14ac:dyDescent="0.25">
      <c r="B233" s="18"/>
      <c r="C233" s="426"/>
      <c r="D233" s="426"/>
      <c r="E233" s="426"/>
      <c r="F233" s="426"/>
      <c r="G233" s="426"/>
      <c r="H233" s="426"/>
      <c r="I233" s="426"/>
      <c r="J233" s="426"/>
      <c r="K233" s="426"/>
      <c r="L233" s="42"/>
      <c r="M233" s="42"/>
      <c r="N233" s="42"/>
      <c r="O233" s="42"/>
      <c r="P233" s="42"/>
      <c r="Q233" s="42"/>
      <c r="R233" s="19"/>
    </row>
    <row r="234" spans="2:18" s="22" customFormat="1" ht="47.25" customHeight="1" x14ac:dyDescent="0.35">
      <c r="B234" s="20"/>
      <c r="C234" s="431" t="s">
        <v>550</v>
      </c>
      <c r="D234" s="431"/>
      <c r="E234" s="431"/>
      <c r="F234" s="431"/>
      <c r="G234" s="431"/>
      <c r="H234" s="431"/>
      <c r="I234" s="431"/>
      <c r="J234" s="431"/>
      <c r="K234" s="431"/>
      <c r="L234" s="431"/>
      <c r="M234" s="431"/>
      <c r="N234" s="431"/>
      <c r="O234" s="431"/>
      <c r="P234" s="431"/>
      <c r="Q234" s="431"/>
      <c r="R234" s="21"/>
    </row>
    <row r="235" spans="2:18" s="22" customFormat="1" ht="43.5" customHeight="1" x14ac:dyDescent="0.35">
      <c r="B235" s="20"/>
      <c r="C235" s="431" t="s">
        <v>58</v>
      </c>
      <c r="D235" s="431"/>
      <c r="E235" s="431"/>
      <c r="F235" s="431"/>
      <c r="G235" s="431"/>
      <c r="H235" s="431"/>
      <c r="I235" s="431"/>
      <c r="J235" s="431"/>
      <c r="K235" s="431"/>
      <c r="L235" s="431"/>
      <c r="M235" s="431"/>
      <c r="N235" s="431"/>
      <c r="O235" s="431"/>
      <c r="P235" s="431"/>
      <c r="Q235" s="431"/>
      <c r="R235" s="21"/>
    </row>
    <row r="236" spans="2:18" s="22" customFormat="1" ht="27" customHeight="1" x14ac:dyDescent="0.35">
      <c r="B236" s="20"/>
      <c r="C236" s="431" t="s">
        <v>418</v>
      </c>
      <c r="D236" s="431"/>
      <c r="E236" s="431"/>
      <c r="F236" s="431"/>
      <c r="G236" s="431"/>
      <c r="H236" s="431"/>
      <c r="I236" s="431"/>
      <c r="J236" s="431"/>
      <c r="K236" s="431"/>
      <c r="L236" s="431"/>
      <c r="M236" s="431"/>
      <c r="N236" s="431"/>
      <c r="O236" s="431"/>
      <c r="P236" s="431"/>
      <c r="Q236" s="431"/>
      <c r="R236" s="21"/>
    </row>
    <row r="237" spans="2:18" s="14" customFormat="1" ht="55.5" customHeight="1" x14ac:dyDescent="0.25">
      <c r="B237" s="18"/>
      <c r="C237" s="426" t="s">
        <v>419</v>
      </c>
      <c r="D237" s="426"/>
      <c r="E237" s="426"/>
      <c r="F237" s="426"/>
      <c r="G237" s="426"/>
      <c r="H237" s="426"/>
      <c r="I237" s="426"/>
      <c r="J237" s="426"/>
      <c r="K237" s="426"/>
      <c r="L237" s="426"/>
      <c r="M237" s="426"/>
      <c r="N237" s="426"/>
      <c r="O237" s="426"/>
      <c r="P237" s="426"/>
      <c r="Q237" s="426"/>
      <c r="R237" s="19"/>
    </row>
    <row r="238" spans="2:18" s="14" customFormat="1" ht="89.25" customHeight="1" x14ac:dyDescent="0.25">
      <c r="B238" s="18"/>
      <c r="C238" s="426" t="s">
        <v>420</v>
      </c>
      <c r="D238" s="426"/>
      <c r="E238" s="426"/>
      <c r="F238" s="426"/>
      <c r="G238" s="426"/>
      <c r="H238" s="426"/>
      <c r="I238" s="426"/>
      <c r="J238" s="426"/>
      <c r="K238" s="426"/>
      <c r="L238" s="426"/>
      <c r="M238" s="426"/>
      <c r="N238" s="426"/>
      <c r="O238" s="426"/>
      <c r="P238" s="426"/>
      <c r="Q238" s="426"/>
      <c r="R238" s="19"/>
    </row>
    <row r="239" spans="2:18" s="14" customFormat="1" ht="16.5" customHeight="1" x14ac:dyDescent="0.25">
      <c r="B239" s="18"/>
      <c r="D239" s="43"/>
      <c r="E239" s="43"/>
      <c r="F239" s="43"/>
      <c r="G239" s="43"/>
      <c r="H239" s="43"/>
      <c r="I239" s="43"/>
      <c r="J239" s="43"/>
      <c r="K239" s="43"/>
      <c r="L239" s="43"/>
      <c r="M239" s="43"/>
      <c r="N239" s="43"/>
      <c r="O239" s="43"/>
      <c r="P239" s="43"/>
      <c r="Q239" s="43"/>
      <c r="R239" s="19"/>
    </row>
    <row r="240" spans="2:18" s="14" customFormat="1" ht="16.5" customHeight="1" x14ac:dyDescent="0.25">
      <c r="B240" s="18"/>
      <c r="C240" s="43"/>
      <c r="D240" s="43"/>
      <c r="E240" s="43"/>
      <c r="F240" s="43"/>
      <c r="G240" s="43"/>
      <c r="H240" s="43"/>
      <c r="I240" s="43"/>
      <c r="J240" s="43"/>
      <c r="K240" s="43"/>
      <c r="L240" s="43"/>
      <c r="M240" s="43"/>
      <c r="N240" s="43"/>
      <c r="O240" s="43"/>
      <c r="P240" s="43"/>
      <c r="Q240" s="43"/>
      <c r="R240" s="19"/>
    </row>
    <row r="241" spans="2:18" s="14" customFormat="1" ht="16.5" customHeight="1" x14ac:dyDescent="0.25">
      <c r="B241" s="18"/>
      <c r="C241" s="43"/>
      <c r="D241" s="43"/>
      <c r="E241" s="43"/>
      <c r="F241" s="43"/>
      <c r="G241" s="43"/>
      <c r="H241" s="43"/>
      <c r="I241" s="43"/>
      <c r="J241" s="43"/>
      <c r="K241" s="43"/>
      <c r="L241" s="43"/>
      <c r="M241" s="43"/>
      <c r="N241" s="43"/>
      <c r="O241" s="43"/>
      <c r="P241" s="43"/>
      <c r="Q241" s="43"/>
      <c r="R241" s="19"/>
    </row>
    <row r="242" spans="2:18" s="14" customFormat="1" ht="16.5" customHeight="1" x14ac:dyDescent="0.25">
      <c r="B242" s="18"/>
      <c r="C242" s="43"/>
      <c r="D242" s="43"/>
      <c r="E242" s="43"/>
      <c r="F242" s="43"/>
      <c r="G242" s="43"/>
      <c r="H242" s="43"/>
      <c r="I242" s="43"/>
      <c r="J242" s="43"/>
      <c r="K242" s="43"/>
      <c r="L242" s="43"/>
      <c r="M242" s="43"/>
      <c r="N242" s="43"/>
      <c r="O242" s="43"/>
      <c r="P242" s="43"/>
      <c r="Q242" s="43"/>
      <c r="R242" s="19"/>
    </row>
    <row r="243" spans="2:18" s="14" customFormat="1" ht="16.5" customHeight="1" x14ac:dyDescent="0.25">
      <c r="B243" s="18"/>
      <c r="C243" s="43"/>
      <c r="D243" s="43"/>
      <c r="E243" s="43"/>
      <c r="F243" s="43"/>
      <c r="G243" s="43"/>
      <c r="H243" s="43"/>
      <c r="I243" s="43"/>
      <c r="J243" s="43"/>
      <c r="K243" s="43"/>
      <c r="L243" s="43"/>
      <c r="M243" s="43"/>
      <c r="N243" s="43"/>
      <c r="O243" s="43"/>
      <c r="P243" s="43"/>
      <c r="Q243" s="43"/>
      <c r="R243" s="19"/>
    </row>
    <row r="244" spans="2:18" s="14" customFormat="1" ht="16.5" customHeight="1" x14ac:dyDescent="0.25">
      <c r="B244" s="18"/>
      <c r="C244" s="43"/>
      <c r="D244" s="43"/>
      <c r="E244" s="43"/>
      <c r="F244" s="43"/>
      <c r="G244" s="43"/>
      <c r="H244" s="43"/>
      <c r="I244" s="43"/>
      <c r="J244" s="43"/>
      <c r="K244" s="43"/>
      <c r="L244" s="43"/>
      <c r="M244" s="43"/>
      <c r="N244" s="43"/>
      <c r="O244" s="43"/>
      <c r="P244" s="43"/>
      <c r="Q244" s="43"/>
      <c r="R244" s="19"/>
    </row>
    <row r="245" spans="2:18" s="14" customFormat="1" ht="16.5" customHeight="1" x14ac:dyDescent="0.25">
      <c r="B245" s="18"/>
      <c r="C245" s="43"/>
      <c r="D245" s="43"/>
      <c r="E245" s="43"/>
      <c r="F245" s="43"/>
      <c r="G245" s="43"/>
      <c r="H245" s="43"/>
      <c r="I245" s="43"/>
      <c r="J245" s="43"/>
      <c r="K245" s="43"/>
      <c r="L245" s="43"/>
      <c r="M245" s="43"/>
      <c r="N245" s="43"/>
      <c r="O245" s="43"/>
      <c r="P245" s="43"/>
      <c r="Q245" s="43"/>
      <c r="R245" s="19"/>
    </row>
    <row r="246" spans="2:18" s="14" customFormat="1" ht="16.5" customHeight="1" x14ac:dyDescent="0.25">
      <c r="B246" s="18"/>
      <c r="C246" s="43"/>
      <c r="D246" s="43"/>
      <c r="E246" s="43"/>
      <c r="F246" s="43"/>
      <c r="G246" s="43"/>
      <c r="H246" s="43"/>
      <c r="I246" s="43"/>
      <c r="J246" s="43"/>
      <c r="K246" s="43"/>
      <c r="L246" s="43"/>
      <c r="M246" s="43"/>
      <c r="N246" s="43"/>
      <c r="O246" s="43"/>
      <c r="P246" s="43"/>
      <c r="Q246" s="43"/>
      <c r="R246" s="19"/>
    </row>
    <row r="247" spans="2:18" s="14" customFormat="1" ht="16.5" customHeight="1" x14ac:dyDescent="0.25">
      <c r="B247" s="18"/>
      <c r="C247" s="43"/>
      <c r="D247" s="43"/>
      <c r="E247" s="43"/>
      <c r="F247" s="43"/>
      <c r="G247" s="43"/>
      <c r="H247" s="43"/>
      <c r="I247" s="43"/>
      <c r="J247" s="43"/>
      <c r="K247" s="43"/>
      <c r="L247" s="43"/>
      <c r="M247" s="43"/>
      <c r="N247" s="43"/>
      <c r="O247" s="43"/>
      <c r="P247" s="43"/>
      <c r="Q247" s="43"/>
      <c r="R247" s="19"/>
    </row>
    <row r="248" spans="2:18" s="14" customFormat="1" ht="16.5" customHeight="1" x14ac:dyDescent="0.25">
      <c r="B248" s="18"/>
      <c r="C248" s="43"/>
      <c r="D248" s="43"/>
      <c r="E248" s="43"/>
      <c r="F248" s="43"/>
      <c r="G248" s="43"/>
      <c r="H248" s="43"/>
      <c r="I248" s="43"/>
      <c r="J248" s="43"/>
      <c r="K248" s="43"/>
      <c r="L248" s="43"/>
      <c r="M248" s="43"/>
      <c r="N248" s="43"/>
      <c r="O248" s="43"/>
      <c r="P248" s="43"/>
      <c r="Q248" s="43"/>
      <c r="R248" s="19"/>
    </row>
    <row r="249" spans="2:18" s="14" customFormat="1" ht="16.5" customHeight="1" x14ac:dyDescent="0.25">
      <c r="B249" s="18"/>
      <c r="C249" s="43"/>
      <c r="D249" s="43"/>
      <c r="E249" s="43"/>
      <c r="F249" s="43"/>
      <c r="G249" s="43"/>
      <c r="H249" s="43"/>
      <c r="I249" s="43"/>
      <c r="J249" s="43"/>
      <c r="K249" s="43"/>
      <c r="L249" s="43"/>
      <c r="M249" s="43"/>
      <c r="N249" s="43"/>
      <c r="O249" s="43"/>
      <c r="P249" s="43"/>
      <c r="Q249" s="43"/>
      <c r="R249" s="19"/>
    </row>
    <row r="250" spans="2:18" s="14" customFormat="1" ht="16.5" customHeight="1" x14ac:dyDescent="0.25">
      <c r="B250" s="18"/>
      <c r="C250" s="43"/>
      <c r="D250" s="43"/>
      <c r="E250" s="43"/>
      <c r="F250" s="43"/>
      <c r="G250" s="43"/>
      <c r="H250" s="43"/>
      <c r="I250" s="43"/>
      <c r="J250" s="43"/>
      <c r="K250" s="43"/>
      <c r="L250" s="43"/>
      <c r="M250" s="43"/>
      <c r="N250" s="43"/>
      <c r="O250" s="43"/>
      <c r="P250" s="43"/>
      <c r="Q250" s="43"/>
      <c r="R250" s="19"/>
    </row>
    <row r="251" spans="2:18" s="14" customFormat="1" ht="16.5" customHeight="1" x14ac:dyDescent="0.25">
      <c r="B251" s="18"/>
      <c r="C251" s="43"/>
      <c r="D251" s="43"/>
      <c r="E251" s="43"/>
      <c r="F251" s="43"/>
      <c r="G251" s="43"/>
      <c r="H251" s="43"/>
      <c r="I251" s="43"/>
      <c r="J251" s="43"/>
      <c r="K251" s="43"/>
      <c r="L251" s="43"/>
      <c r="M251" s="43"/>
      <c r="N251" s="43"/>
      <c r="O251" s="43"/>
      <c r="P251" s="43"/>
      <c r="Q251" s="43"/>
      <c r="R251" s="19"/>
    </row>
    <row r="252" spans="2:18" s="14" customFormat="1" ht="16.5" customHeight="1" x14ac:dyDescent="0.25">
      <c r="B252" s="18"/>
      <c r="C252" s="43"/>
      <c r="D252" s="43"/>
      <c r="E252" s="43"/>
      <c r="F252" s="43"/>
      <c r="G252" s="43"/>
      <c r="H252" s="43"/>
      <c r="I252" s="43"/>
      <c r="J252" s="43"/>
      <c r="K252" s="43"/>
      <c r="L252" s="43"/>
      <c r="M252" s="43"/>
      <c r="N252" s="43"/>
      <c r="O252" s="43"/>
      <c r="P252" s="43"/>
      <c r="Q252" s="43"/>
      <c r="R252" s="19"/>
    </row>
    <row r="253" spans="2:18" s="14" customFormat="1" ht="16.5" customHeight="1" x14ac:dyDescent="0.25">
      <c r="B253" s="18"/>
      <c r="C253" s="43"/>
      <c r="D253" s="43"/>
      <c r="E253" s="43"/>
      <c r="F253" s="43"/>
      <c r="G253" s="43"/>
      <c r="H253" s="43"/>
      <c r="I253" s="43"/>
      <c r="J253" s="43"/>
      <c r="K253" s="43"/>
      <c r="L253" s="43"/>
      <c r="M253" s="43"/>
      <c r="N253" s="43"/>
      <c r="O253" s="43"/>
      <c r="P253" s="43"/>
      <c r="Q253" s="43"/>
      <c r="R253" s="19"/>
    </row>
    <row r="254" spans="2:18" s="14" customFormat="1" ht="16.5" customHeight="1" x14ac:dyDescent="0.25">
      <c r="B254" s="18"/>
      <c r="C254" s="43"/>
      <c r="D254" s="43"/>
      <c r="E254" s="43"/>
      <c r="F254" s="43"/>
      <c r="G254" s="43"/>
      <c r="H254" s="43"/>
      <c r="I254" s="43"/>
      <c r="J254" s="43"/>
      <c r="K254" s="43"/>
      <c r="L254" s="43"/>
      <c r="M254" s="43"/>
      <c r="N254" s="43"/>
      <c r="O254" s="43"/>
      <c r="P254" s="43"/>
      <c r="Q254" s="43"/>
      <c r="R254" s="19"/>
    </row>
    <row r="255" spans="2:18" s="14" customFormat="1" ht="16.5" customHeight="1" x14ac:dyDescent="0.25">
      <c r="B255" s="18"/>
      <c r="C255" s="43"/>
      <c r="D255" s="43"/>
      <c r="E255" s="43"/>
      <c r="F255" s="43"/>
      <c r="G255" s="43"/>
      <c r="H255" s="43"/>
      <c r="I255" s="43"/>
      <c r="J255" s="43"/>
      <c r="K255" s="43"/>
      <c r="L255" s="43"/>
      <c r="M255" s="43"/>
      <c r="N255" s="43"/>
      <c r="O255" s="43"/>
      <c r="P255" s="43"/>
      <c r="Q255" s="43"/>
      <c r="R255" s="19"/>
    </row>
    <row r="256" spans="2:18" s="14" customFormat="1" ht="16.5" customHeight="1" x14ac:dyDescent="0.25">
      <c r="B256" s="18"/>
      <c r="C256" s="43"/>
      <c r="D256" s="43"/>
      <c r="E256" s="43"/>
      <c r="F256" s="43"/>
      <c r="G256" s="43"/>
      <c r="H256" s="43"/>
      <c r="I256" s="43"/>
      <c r="J256" s="43"/>
      <c r="K256" s="43"/>
      <c r="L256" s="43"/>
      <c r="M256" s="43"/>
      <c r="N256" s="43"/>
      <c r="O256" s="43"/>
      <c r="P256" s="43"/>
      <c r="Q256" s="43"/>
      <c r="R256" s="19"/>
    </row>
    <row r="257" spans="2:18" s="14" customFormat="1" ht="16.5" customHeight="1" x14ac:dyDescent="0.25">
      <c r="B257" s="18"/>
      <c r="C257" s="43"/>
      <c r="D257" s="43"/>
      <c r="E257" s="43"/>
      <c r="F257" s="43"/>
      <c r="G257" s="43"/>
      <c r="H257" s="43"/>
      <c r="I257" s="43"/>
      <c r="J257" s="43"/>
      <c r="K257" s="43"/>
      <c r="L257" s="43"/>
      <c r="M257" s="43"/>
      <c r="N257" s="43"/>
      <c r="O257" s="43"/>
      <c r="P257" s="43"/>
      <c r="Q257" s="43"/>
      <c r="R257" s="19"/>
    </row>
    <row r="258" spans="2:18" s="14" customFormat="1" ht="16.5" customHeight="1" x14ac:dyDescent="0.25">
      <c r="B258" s="18"/>
      <c r="D258" s="43"/>
      <c r="E258" s="43"/>
      <c r="F258" s="43"/>
      <c r="G258" s="43"/>
      <c r="H258" s="43"/>
      <c r="I258" s="43"/>
      <c r="J258" s="43"/>
      <c r="K258" s="43"/>
      <c r="L258" s="43"/>
      <c r="M258" s="43"/>
      <c r="N258" s="43"/>
      <c r="O258" s="43"/>
      <c r="P258" s="43"/>
      <c r="Q258" s="43"/>
      <c r="R258" s="19"/>
    </row>
    <row r="259" spans="2:18" s="14" customFormat="1" ht="16.5" customHeight="1" x14ac:dyDescent="0.25">
      <c r="B259" s="18"/>
      <c r="C259" s="426" t="s">
        <v>421</v>
      </c>
      <c r="D259" s="426"/>
      <c r="E259" s="426"/>
      <c r="F259" s="426"/>
      <c r="G259" s="426"/>
      <c r="H259" s="426"/>
      <c r="I259" s="426"/>
      <c r="J259" s="426"/>
      <c r="K259" s="426"/>
      <c r="L259" s="426"/>
      <c r="M259" s="426"/>
      <c r="N259" s="426"/>
      <c r="O259" s="426"/>
      <c r="P259" s="426"/>
      <c r="Q259" s="426"/>
      <c r="R259" s="19"/>
    </row>
    <row r="260" spans="2:18" s="14" customFormat="1" ht="16.5" customHeight="1" x14ac:dyDescent="0.25">
      <c r="B260" s="18"/>
      <c r="C260" s="426"/>
      <c r="D260" s="426"/>
      <c r="E260" s="426"/>
      <c r="F260" s="426"/>
      <c r="G260" s="426"/>
      <c r="H260" s="426"/>
      <c r="I260" s="426"/>
      <c r="J260" s="426"/>
      <c r="K260" s="426"/>
      <c r="L260" s="426"/>
      <c r="M260" s="426"/>
      <c r="N260" s="426"/>
      <c r="O260" s="426"/>
      <c r="P260" s="426"/>
      <c r="Q260" s="426"/>
      <c r="R260" s="19"/>
    </row>
    <row r="261" spans="2:18" s="14" customFormat="1" ht="16.5" customHeight="1" x14ac:dyDescent="0.25">
      <c r="B261" s="18"/>
      <c r="C261" s="426"/>
      <c r="D261" s="426"/>
      <c r="E261" s="426"/>
      <c r="F261" s="426"/>
      <c r="G261" s="426"/>
      <c r="H261" s="426"/>
      <c r="I261" s="426"/>
      <c r="J261" s="426"/>
      <c r="K261" s="426"/>
      <c r="L261" s="426"/>
      <c r="M261" s="426"/>
      <c r="N261" s="426"/>
      <c r="O261" s="426"/>
      <c r="P261" s="426"/>
      <c r="Q261" s="426"/>
      <c r="R261" s="19"/>
    </row>
    <row r="262" spans="2:18" s="14" customFormat="1" ht="16.5" customHeight="1" x14ac:dyDescent="0.25">
      <c r="B262" s="18"/>
      <c r="C262" s="43"/>
      <c r="D262" s="43"/>
      <c r="E262" s="43"/>
      <c r="F262" s="43"/>
      <c r="G262" s="43"/>
      <c r="H262" s="43"/>
      <c r="I262" s="43"/>
      <c r="J262" s="43"/>
      <c r="K262" s="43"/>
      <c r="L262" s="43"/>
      <c r="M262" s="43"/>
      <c r="N262" s="43"/>
      <c r="O262" s="43"/>
      <c r="P262" s="43"/>
      <c r="Q262" s="43"/>
      <c r="R262" s="19"/>
    </row>
    <row r="263" spans="2:18" s="14" customFormat="1" ht="16.5" customHeight="1" x14ac:dyDescent="0.25">
      <c r="B263" s="18"/>
      <c r="C263" s="433" t="s">
        <v>560</v>
      </c>
      <c r="D263" s="433"/>
      <c r="E263" s="433"/>
      <c r="F263" s="433"/>
      <c r="G263" s="433"/>
      <c r="H263" s="43"/>
      <c r="I263" s="43"/>
      <c r="J263" s="43"/>
      <c r="K263" s="43"/>
      <c r="L263" s="43"/>
      <c r="M263" s="43"/>
      <c r="N263" s="43"/>
      <c r="O263" s="43"/>
      <c r="P263" s="43"/>
      <c r="Q263" s="43"/>
      <c r="R263" s="19"/>
    </row>
    <row r="264" spans="2:18" s="14" customFormat="1" ht="16.5" customHeight="1" x14ac:dyDescent="0.25">
      <c r="B264" s="18"/>
      <c r="C264" s="433"/>
      <c r="D264" s="433"/>
      <c r="E264" s="433"/>
      <c r="F264" s="433"/>
      <c r="G264" s="433"/>
      <c r="H264" s="43"/>
      <c r="I264" s="43"/>
      <c r="J264" s="43"/>
      <c r="K264" s="43"/>
      <c r="L264" s="43"/>
      <c r="M264" s="43"/>
      <c r="N264" s="43"/>
      <c r="O264" s="43"/>
      <c r="P264" s="43"/>
      <c r="Q264" s="43"/>
      <c r="R264" s="19"/>
    </row>
    <row r="265" spans="2:18" s="14" customFormat="1" ht="16.5" customHeight="1" x14ac:dyDescent="0.25">
      <c r="B265" s="18"/>
      <c r="C265" s="433"/>
      <c r="D265" s="433"/>
      <c r="E265" s="433"/>
      <c r="F265" s="433"/>
      <c r="G265" s="433"/>
      <c r="H265" s="43"/>
      <c r="I265" s="43"/>
      <c r="J265" s="43"/>
      <c r="K265" s="43"/>
      <c r="L265" s="43"/>
      <c r="M265" s="43"/>
      <c r="N265" s="43"/>
      <c r="O265" s="43"/>
      <c r="P265" s="43"/>
      <c r="Q265" s="43"/>
      <c r="R265" s="19"/>
    </row>
    <row r="266" spans="2:18" s="14" customFormat="1" ht="16.5" customHeight="1" x14ac:dyDescent="0.25">
      <c r="B266" s="18"/>
      <c r="C266" s="433"/>
      <c r="D266" s="433"/>
      <c r="E266" s="433"/>
      <c r="F266" s="433"/>
      <c r="G266" s="433"/>
      <c r="H266" s="43"/>
      <c r="I266" s="43"/>
      <c r="J266" s="43"/>
      <c r="K266" s="43"/>
      <c r="L266" s="43"/>
      <c r="M266" s="43"/>
      <c r="N266" s="43"/>
      <c r="O266" s="43"/>
      <c r="P266" s="43"/>
      <c r="Q266" s="43"/>
      <c r="R266" s="19"/>
    </row>
    <row r="267" spans="2:18" s="14" customFormat="1" ht="16.5" customHeight="1" x14ac:dyDescent="0.25">
      <c r="B267" s="18"/>
      <c r="C267" s="433"/>
      <c r="D267" s="433"/>
      <c r="E267" s="433"/>
      <c r="F267" s="433"/>
      <c r="G267" s="433"/>
      <c r="H267" s="43"/>
      <c r="I267" s="43"/>
      <c r="J267" s="43"/>
      <c r="K267" s="43"/>
      <c r="L267" s="43"/>
      <c r="M267" s="43"/>
      <c r="N267" s="43"/>
      <c r="O267" s="43"/>
      <c r="P267" s="43"/>
      <c r="Q267" s="43"/>
      <c r="R267" s="19"/>
    </row>
    <row r="268" spans="2:18" s="14" customFormat="1" ht="16.5" customHeight="1" x14ac:dyDescent="0.25">
      <c r="B268" s="18"/>
      <c r="C268" s="433"/>
      <c r="D268" s="433"/>
      <c r="E268" s="433"/>
      <c r="F268" s="433"/>
      <c r="G268" s="433"/>
      <c r="H268" s="43"/>
      <c r="I268" s="43"/>
      <c r="J268" s="43"/>
      <c r="K268" s="43"/>
      <c r="L268" s="43"/>
      <c r="M268" s="43"/>
      <c r="N268" s="43"/>
      <c r="O268" s="43"/>
      <c r="P268" s="43"/>
      <c r="Q268" s="43"/>
      <c r="R268" s="19"/>
    </row>
    <row r="269" spans="2:18" s="14" customFormat="1" ht="16.5" customHeight="1" x14ac:dyDescent="0.25">
      <c r="B269" s="18"/>
      <c r="C269" s="433"/>
      <c r="D269" s="433"/>
      <c r="E269" s="433"/>
      <c r="F269" s="433"/>
      <c r="G269" s="433"/>
      <c r="H269" s="43"/>
      <c r="I269" s="43"/>
      <c r="J269" s="43"/>
      <c r="K269" s="43"/>
      <c r="L269" s="43"/>
      <c r="M269" s="43"/>
      <c r="N269" s="43"/>
      <c r="O269" s="43"/>
      <c r="P269" s="43"/>
      <c r="Q269" s="43"/>
      <c r="R269" s="19"/>
    </row>
    <row r="270" spans="2:18" s="14" customFormat="1" ht="16.5" customHeight="1" x14ac:dyDescent="0.25">
      <c r="B270" s="18"/>
      <c r="C270" s="433"/>
      <c r="D270" s="433"/>
      <c r="E270" s="433"/>
      <c r="F270" s="433"/>
      <c r="G270" s="433"/>
      <c r="H270" s="43"/>
      <c r="I270" s="43"/>
      <c r="J270" s="43"/>
      <c r="K270" s="43"/>
      <c r="L270" s="43"/>
      <c r="M270" s="43"/>
      <c r="N270" s="43"/>
      <c r="O270" s="43"/>
      <c r="P270" s="43"/>
      <c r="Q270" s="43"/>
      <c r="R270" s="19"/>
    </row>
    <row r="271" spans="2:18" s="14" customFormat="1" ht="16.5" customHeight="1" x14ac:dyDescent="0.25">
      <c r="B271" s="18"/>
      <c r="C271" s="433"/>
      <c r="D271" s="433"/>
      <c r="E271" s="433"/>
      <c r="F271" s="433"/>
      <c r="G271" s="433"/>
      <c r="H271" s="43"/>
      <c r="I271" s="43"/>
      <c r="J271" s="43"/>
      <c r="K271" s="43"/>
      <c r="L271" s="43"/>
      <c r="M271" s="43"/>
      <c r="N271" s="43"/>
      <c r="O271" s="43"/>
      <c r="P271" s="43"/>
      <c r="Q271" s="43"/>
      <c r="R271" s="19"/>
    </row>
    <row r="272" spans="2:18" s="14" customFormat="1" ht="16.5" customHeight="1" x14ac:dyDescent="0.25">
      <c r="B272" s="18"/>
      <c r="C272" s="433"/>
      <c r="D272" s="433"/>
      <c r="E272" s="433"/>
      <c r="F272" s="433"/>
      <c r="G272" s="433"/>
      <c r="H272" s="43"/>
      <c r="I272" s="43"/>
      <c r="J272" s="43"/>
      <c r="K272" s="43"/>
      <c r="L272" s="43"/>
      <c r="M272" s="43"/>
      <c r="N272" s="43"/>
      <c r="O272" s="43"/>
      <c r="P272" s="43"/>
      <c r="Q272" s="43"/>
      <c r="R272" s="19"/>
    </row>
    <row r="273" spans="2:18" s="14" customFormat="1" ht="16.5" customHeight="1" x14ac:dyDescent="0.25">
      <c r="B273" s="18"/>
      <c r="C273" s="433"/>
      <c r="D273" s="433"/>
      <c r="E273" s="433"/>
      <c r="F273" s="433"/>
      <c r="G273" s="433"/>
      <c r="H273" s="43"/>
      <c r="I273" s="43"/>
      <c r="J273" s="43"/>
      <c r="K273" s="43"/>
      <c r="L273" s="43"/>
      <c r="M273" s="43"/>
      <c r="N273" s="43"/>
      <c r="O273" s="43"/>
      <c r="P273" s="43"/>
      <c r="Q273" s="43"/>
      <c r="R273" s="19"/>
    </row>
    <row r="274" spans="2:18" s="14" customFormat="1" ht="16.5" customHeight="1" x14ac:dyDescent="0.25">
      <c r="B274" s="18"/>
      <c r="C274" s="433"/>
      <c r="D274" s="433"/>
      <c r="E274" s="433"/>
      <c r="F274" s="433"/>
      <c r="G274" s="433"/>
      <c r="H274" s="43"/>
      <c r="I274" s="43"/>
      <c r="J274" s="43"/>
      <c r="K274" s="43"/>
      <c r="L274" s="43"/>
      <c r="M274" s="43"/>
      <c r="N274" s="43"/>
      <c r="O274" s="43"/>
      <c r="P274" s="43"/>
      <c r="Q274" s="43"/>
      <c r="R274" s="19"/>
    </row>
    <row r="275" spans="2:18" s="14" customFormat="1" ht="16.5" customHeight="1" x14ac:dyDescent="0.25">
      <c r="B275" s="18"/>
      <c r="C275" s="433"/>
      <c r="D275" s="433"/>
      <c r="E275" s="433"/>
      <c r="F275" s="433"/>
      <c r="G275" s="433"/>
      <c r="H275" s="43"/>
      <c r="I275" s="43"/>
      <c r="J275" s="43"/>
      <c r="K275" s="43"/>
      <c r="L275" s="43"/>
      <c r="M275" s="43"/>
      <c r="N275" s="43"/>
      <c r="O275" s="43"/>
      <c r="P275" s="43"/>
      <c r="Q275" s="43"/>
      <c r="R275" s="19"/>
    </row>
    <row r="276" spans="2:18" s="14" customFormat="1" ht="16.5" customHeight="1" x14ac:dyDescent="0.25">
      <c r="B276" s="18"/>
      <c r="C276" s="433"/>
      <c r="D276" s="433"/>
      <c r="E276" s="433"/>
      <c r="F276" s="433"/>
      <c r="G276" s="433"/>
      <c r="H276" s="43"/>
      <c r="I276" s="43"/>
      <c r="J276" s="43"/>
      <c r="K276" s="43"/>
      <c r="L276" s="43"/>
      <c r="M276" s="43"/>
      <c r="N276" s="43"/>
      <c r="O276" s="43"/>
      <c r="P276" s="43"/>
      <c r="Q276" s="43"/>
      <c r="R276" s="19"/>
    </row>
    <row r="277" spans="2:18" s="14" customFormat="1" ht="16.5" customHeight="1" x14ac:dyDescent="0.25">
      <c r="B277" s="18"/>
      <c r="C277" s="433"/>
      <c r="D277" s="433"/>
      <c r="E277" s="433"/>
      <c r="F277" s="433"/>
      <c r="G277" s="433"/>
      <c r="H277" s="43"/>
      <c r="I277" s="43"/>
      <c r="J277" s="43"/>
      <c r="K277" s="43"/>
      <c r="L277" s="43"/>
      <c r="M277" s="43"/>
      <c r="N277" s="43"/>
      <c r="O277" s="43"/>
      <c r="P277" s="43"/>
      <c r="Q277" s="43"/>
      <c r="R277" s="19"/>
    </row>
    <row r="278" spans="2:18" s="14" customFormat="1" ht="16.5" customHeight="1" x14ac:dyDescent="0.25">
      <c r="B278" s="18"/>
      <c r="C278" s="433"/>
      <c r="D278" s="433"/>
      <c r="E278" s="433"/>
      <c r="F278" s="433"/>
      <c r="G278" s="433"/>
      <c r="H278" s="43"/>
      <c r="I278" s="43"/>
      <c r="J278" s="43"/>
      <c r="K278" s="43"/>
      <c r="L278" s="43"/>
      <c r="M278" s="43"/>
      <c r="N278" s="43"/>
      <c r="O278" s="43"/>
      <c r="P278" s="43"/>
      <c r="Q278" s="43"/>
      <c r="R278" s="19"/>
    </row>
    <row r="279" spans="2:18" s="14" customFormat="1" ht="16.5" customHeight="1" x14ac:dyDescent="0.25">
      <c r="B279" s="18"/>
      <c r="C279" s="433"/>
      <c r="D279" s="433"/>
      <c r="E279" s="433"/>
      <c r="F279" s="433"/>
      <c r="G279" s="433"/>
      <c r="H279" s="43"/>
      <c r="I279" s="43"/>
      <c r="J279" s="43"/>
      <c r="K279" s="43"/>
      <c r="L279" s="43"/>
      <c r="M279" s="43"/>
      <c r="N279" s="43"/>
      <c r="O279" s="43"/>
      <c r="P279" s="43"/>
      <c r="Q279" s="43"/>
      <c r="R279" s="19"/>
    </row>
    <row r="280" spans="2:18" s="14" customFormat="1" ht="16.5" customHeight="1" x14ac:dyDescent="0.25">
      <c r="B280" s="18"/>
      <c r="C280" s="433"/>
      <c r="D280" s="433"/>
      <c r="E280" s="433"/>
      <c r="F280" s="433"/>
      <c r="G280" s="433"/>
      <c r="H280" s="43"/>
      <c r="I280" s="43"/>
      <c r="J280" s="43"/>
      <c r="K280" s="43"/>
      <c r="L280" s="43"/>
      <c r="M280" s="43"/>
      <c r="N280" s="43"/>
      <c r="O280" s="43"/>
      <c r="P280" s="43"/>
      <c r="Q280" s="43"/>
      <c r="R280" s="19"/>
    </row>
    <row r="281" spans="2:18" s="14" customFormat="1" ht="16.5" customHeight="1" x14ac:dyDescent="0.25">
      <c r="B281" s="18"/>
      <c r="C281" s="433"/>
      <c r="D281" s="433"/>
      <c r="E281" s="433"/>
      <c r="F281" s="433"/>
      <c r="G281" s="433"/>
      <c r="H281" s="43"/>
      <c r="I281" s="43"/>
      <c r="J281" s="43"/>
      <c r="K281" s="43"/>
      <c r="L281" s="43"/>
      <c r="M281" s="43"/>
      <c r="N281" s="43"/>
      <c r="O281" s="43"/>
      <c r="P281" s="43"/>
      <c r="Q281" s="43"/>
      <c r="R281" s="19"/>
    </row>
    <row r="282" spans="2:18" s="14" customFormat="1" ht="16.5" customHeight="1" x14ac:dyDescent="0.25">
      <c r="B282" s="18"/>
      <c r="C282" s="43"/>
      <c r="D282" s="43"/>
      <c r="E282" s="43"/>
      <c r="F282" s="43"/>
      <c r="G282" s="43"/>
      <c r="H282" s="43"/>
      <c r="I282" s="43"/>
      <c r="J282" s="43"/>
      <c r="K282" s="43"/>
      <c r="L282" s="43"/>
      <c r="M282" s="43"/>
      <c r="N282" s="43"/>
      <c r="O282" s="43"/>
      <c r="P282" s="43"/>
      <c r="Q282" s="43"/>
      <c r="R282" s="19"/>
    </row>
    <row r="283" spans="2:18" s="14" customFormat="1" ht="16.5" customHeight="1" x14ac:dyDescent="0.25">
      <c r="B283" s="18"/>
      <c r="D283" s="43"/>
      <c r="E283" s="43"/>
      <c r="F283" s="43"/>
      <c r="G283" s="43"/>
      <c r="H283" s="43"/>
      <c r="I283" s="43"/>
      <c r="J283" s="43"/>
      <c r="K283" s="43"/>
      <c r="L283" s="43"/>
      <c r="M283" s="43"/>
      <c r="N283" s="43"/>
      <c r="O283" s="43"/>
      <c r="P283" s="43"/>
      <c r="Q283" s="43"/>
      <c r="R283" s="19"/>
    </row>
    <row r="284" spans="2:18" s="14" customFormat="1" ht="16.5" customHeight="1" x14ac:dyDescent="0.25">
      <c r="B284" s="18"/>
      <c r="C284" s="426" t="s">
        <v>561</v>
      </c>
      <c r="D284" s="426"/>
      <c r="E284" s="426"/>
      <c r="F284" s="426"/>
      <c r="G284" s="426"/>
      <c r="H284" s="426"/>
      <c r="I284" s="426"/>
      <c r="J284" s="426"/>
      <c r="K284" s="426"/>
      <c r="L284" s="426"/>
      <c r="M284" s="426"/>
      <c r="N284" s="426"/>
      <c r="O284" s="426"/>
      <c r="P284" s="426"/>
      <c r="Q284" s="426"/>
      <c r="R284" s="19"/>
    </row>
    <row r="285" spans="2:18" s="14" customFormat="1" ht="16.5" customHeight="1" x14ac:dyDescent="0.25">
      <c r="B285" s="18"/>
      <c r="C285" s="426"/>
      <c r="D285" s="426"/>
      <c r="E285" s="426"/>
      <c r="F285" s="426"/>
      <c r="G285" s="426"/>
      <c r="H285" s="426"/>
      <c r="I285" s="426"/>
      <c r="J285" s="426"/>
      <c r="K285" s="426"/>
      <c r="L285" s="426"/>
      <c r="M285" s="426"/>
      <c r="N285" s="426"/>
      <c r="O285" s="426"/>
      <c r="P285" s="426"/>
      <c r="Q285" s="426"/>
      <c r="R285" s="19"/>
    </row>
    <row r="286" spans="2:18" s="14" customFormat="1" ht="16.5" customHeight="1" x14ac:dyDescent="0.25">
      <c r="B286" s="18"/>
      <c r="C286" s="426"/>
      <c r="D286" s="426"/>
      <c r="E286" s="426"/>
      <c r="F286" s="426"/>
      <c r="G286" s="426"/>
      <c r="H286" s="426"/>
      <c r="I286" s="426"/>
      <c r="J286" s="426"/>
      <c r="K286" s="426"/>
      <c r="L286" s="426"/>
      <c r="M286" s="426"/>
      <c r="N286" s="426"/>
      <c r="O286" s="426"/>
      <c r="P286" s="426"/>
      <c r="Q286" s="426"/>
      <c r="R286" s="19"/>
    </row>
    <row r="287" spans="2:18" s="14" customFormat="1" ht="16.5" customHeight="1" x14ac:dyDescent="0.25">
      <c r="B287" s="18"/>
      <c r="C287" s="426"/>
      <c r="D287" s="426"/>
      <c r="E287" s="426"/>
      <c r="F287" s="426"/>
      <c r="G287" s="426"/>
      <c r="H287" s="426"/>
      <c r="I287" s="426"/>
      <c r="J287" s="426"/>
      <c r="K287" s="426"/>
      <c r="L287" s="426"/>
      <c r="M287" s="426"/>
      <c r="N287" s="426"/>
      <c r="O287" s="426"/>
      <c r="P287" s="426"/>
      <c r="Q287" s="426"/>
      <c r="R287" s="19"/>
    </row>
    <row r="288" spans="2:18" s="14" customFormat="1" ht="16.5" customHeight="1" x14ac:dyDescent="0.25">
      <c r="B288" s="18"/>
      <c r="C288" s="426"/>
      <c r="D288" s="426"/>
      <c r="E288" s="426"/>
      <c r="F288" s="426"/>
      <c r="G288" s="426"/>
      <c r="H288" s="426"/>
      <c r="I288" s="426"/>
      <c r="J288" s="426"/>
      <c r="K288" s="426"/>
      <c r="L288" s="426"/>
      <c r="M288" s="426"/>
      <c r="N288" s="426"/>
      <c r="O288" s="426"/>
      <c r="P288" s="426"/>
      <c r="Q288" s="426"/>
      <c r="R288" s="19"/>
    </row>
    <row r="289" spans="2:18" s="14" customFormat="1" ht="16.5" customHeight="1" x14ac:dyDescent="0.25">
      <c r="B289" s="18"/>
      <c r="C289" s="43"/>
      <c r="D289" s="43"/>
      <c r="E289" s="43"/>
      <c r="F289" s="43"/>
      <c r="G289" s="43"/>
      <c r="H289" s="43"/>
      <c r="I289" s="43"/>
      <c r="J289" s="43"/>
      <c r="K289" s="43"/>
      <c r="L289" s="43"/>
      <c r="M289" s="43"/>
      <c r="N289" s="43"/>
      <c r="O289" s="43"/>
      <c r="P289" s="43"/>
      <c r="Q289" s="43"/>
      <c r="R289" s="19"/>
    </row>
    <row r="290" spans="2:18" s="14" customFormat="1" ht="16.5" customHeight="1" x14ac:dyDescent="0.25">
      <c r="B290" s="18"/>
      <c r="C290" s="43"/>
      <c r="D290" s="43"/>
      <c r="E290" s="43"/>
      <c r="F290" s="43"/>
      <c r="G290" s="43"/>
      <c r="H290" s="43"/>
      <c r="I290" s="43"/>
      <c r="J290" s="43"/>
      <c r="K290" s="43"/>
      <c r="L290" s="43"/>
      <c r="M290" s="43"/>
      <c r="N290" s="43"/>
      <c r="O290" s="43"/>
      <c r="P290" s="43"/>
      <c r="Q290" s="43"/>
      <c r="R290" s="19"/>
    </row>
    <row r="291" spans="2:18" s="14" customFormat="1" ht="16.5" customHeight="1" x14ac:dyDescent="0.25">
      <c r="B291" s="18"/>
      <c r="C291" s="43"/>
      <c r="D291" s="43"/>
      <c r="E291" s="43"/>
      <c r="F291" s="43"/>
      <c r="G291" s="43"/>
      <c r="H291" s="43"/>
      <c r="I291" s="43"/>
      <c r="J291" s="43"/>
      <c r="K291" s="43"/>
      <c r="L291" s="43"/>
      <c r="M291" s="43"/>
      <c r="N291" s="43"/>
      <c r="O291" s="43"/>
      <c r="P291" s="43"/>
      <c r="Q291" s="43"/>
      <c r="R291" s="19"/>
    </row>
    <row r="292" spans="2:18" s="14" customFormat="1" ht="16.5" customHeight="1" x14ac:dyDescent="0.25">
      <c r="B292" s="18"/>
      <c r="C292" s="43"/>
      <c r="D292" s="43"/>
      <c r="E292" s="43"/>
      <c r="F292" s="43"/>
      <c r="G292" s="43"/>
      <c r="H292" s="43"/>
      <c r="I292" s="43"/>
      <c r="J292" s="43"/>
      <c r="K292" s="43"/>
      <c r="L292" s="43"/>
      <c r="M292" s="43"/>
      <c r="N292" s="43"/>
      <c r="O292" s="43"/>
      <c r="P292" s="43"/>
      <c r="Q292" s="43"/>
      <c r="R292" s="19"/>
    </row>
    <row r="293" spans="2:18" s="14" customFormat="1" ht="16.5" customHeight="1" x14ac:dyDescent="0.25">
      <c r="B293" s="18"/>
      <c r="C293" s="43"/>
      <c r="D293" s="43"/>
      <c r="E293" s="43"/>
      <c r="F293" s="43"/>
      <c r="G293" s="43"/>
      <c r="H293" s="43"/>
      <c r="I293" s="43"/>
      <c r="J293" s="43"/>
      <c r="K293" s="43"/>
      <c r="L293" s="43"/>
      <c r="M293" s="43"/>
      <c r="N293" s="43"/>
      <c r="O293" s="43"/>
      <c r="P293" s="43"/>
      <c r="Q293" s="43"/>
      <c r="R293" s="19"/>
    </row>
    <row r="294" spans="2:18" s="14" customFormat="1" ht="16.5" customHeight="1" x14ac:dyDescent="0.25">
      <c r="B294" s="18"/>
      <c r="C294" s="43"/>
      <c r="D294" s="43"/>
      <c r="E294" s="43"/>
      <c r="F294" s="43"/>
      <c r="G294" s="43"/>
      <c r="H294" s="43"/>
      <c r="I294" s="43"/>
      <c r="J294" s="43"/>
      <c r="K294" s="43"/>
      <c r="L294" s="43"/>
      <c r="M294" s="43"/>
      <c r="N294" s="43"/>
      <c r="O294" s="43"/>
      <c r="P294" s="43"/>
      <c r="Q294" s="43"/>
      <c r="R294" s="19"/>
    </row>
    <row r="295" spans="2:18" s="14" customFormat="1" ht="16.5" customHeight="1" x14ac:dyDescent="0.25">
      <c r="B295" s="18"/>
      <c r="C295" s="43"/>
      <c r="D295" s="43"/>
      <c r="E295" s="43"/>
      <c r="F295" s="43"/>
      <c r="G295" s="43"/>
      <c r="H295" s="43"/>
      <c r="I295" s="43"/>
      <c r="J295" s="43"/>
      <c r="K295" s="43"/>
      <c r="L295" s="43"/>
      <c r="M295" s="43"/>
      <c r="N295" s="43"/>
      <c r="O295" s="43"/>
      <c r="P295" s="43"/>
      <c r="Q295" s="43"/>
      <c r="R295" s="19"/>
    </row>
    <row r="296" spans="2:18" s="14" customFormat="1" ht="16.5" customHeight="1" x14ac:dyDescent="0.25">
      <c r="B296" s="18"/>
      <c r="C296" s="43"/>
      <c r="D296" s="43"/>
      <c r="E296" s="43"/>
      <c r="F296" s="43"/>
      <c r="G296" s="43"/>
      <c r="H296" s="43"/>
      <c r="I296" s="43"/>
      <c r="J296" s="43"/>
      <c r="K296" s="43"/>
      <c r="L296" s="43"/>
      <c r="M296" s="43"/>
      <c r="N296" s="43"/>
      <c r="O296" s="43"/>
      <c r="P296" s="43"/>
      <c r="Q296" s="43"/>
      <c r="R296" s="19"/>
    </row>
    <row r="297" spans="2:18" s="14" customFormat="1" ht="16.5" customHeight="1" x14ac:dyDescent="0.25">
      <c r="B297" s="18"/>
      <c r="C297" s="43"/>
      <c r="D297" s="43"/>
      <c r="E297" s="43"/>
      <c r="F297" s="43"/>
      <c r="G297" s="43"/>
      <c r="H297" s="43"/>
      <c r="I297" s="43"/>
      <c r="J297" s="43"/>
      <c r="K297" s="43"/>
      <c r="L297" s="43"/>
      <c r="M297" s="43"/>
      <c r="N297" s="43"/>
      <c r="O297" s="43"/>
      <c r="P297" s="43"/>
      <c r="Q297" s="43"/>
      <c r="R297" s="19"/>
    </row>
    <row r="298" spans="2:18" s="14" customFormat="1" ht="16.5" customHeight="1" x14ac:dyDescent="0.25">
      <c r="B298" s="18"/>
      <c r="C298" s="43"/>
      <c r="D298" s="43"/>
      <c r="E298" s="43"/>
      <c r="F298" s="43"/>
      <c r="G298" s="43"/>
      <c r="H298" s="43"/>
      <c r="I298" s="43"/>
      <c r="J298" s="43"/>
      <c r="K298" s="43"/>
      <c r="L298" s="43"/>
      <c r="M298" s="43"/>
      <c r="N298" s="43"/>
      <c r="O298" s="43"/>
      <c r="P298" s="43"/>
      <c r="Q298" s="43"/>
      <c r="R298" s="19"/>
    </row>
    <row r="299" spans="2:18" s="14" customFormat="1" ht="16.5" customHeight="1" x14ac:dyDescent="0.25">
      <c r="B299" s="18"/>
      <c r="C299" s="43"/>
      <c r="D299" s="43"/>
      <c r="E299" s="43"/>
      <c r="F299" s="43"/>
      <c r="G299" s="43"/>
      <c r="H299" s="43"/>
      <c r="I299" s="43"/>
      <c r="J299" s="43"/>
      <c r="K299" s="43"/>
      <c r="L299" s="43"/>
      <c r="M299" s="43"/>
      <c r="N299" s="43"/>
      <c r="O299" s="43"/>
      <c r="P299" s="43"/>
      <c r="Q299" s="43"/>
      <c r="R299" s="19"/>
    </row>
    <row r="300" spans="2:18" s="14" customFormat="1" ht="16.5" customHeight="1" x14ac:dyDescent="0.25">
      <c r="B300" s="18"/>
      <c r="C300" s="43"/>
      <c r="D300" s="43"/>
      <c r="E300" s="43"/>
      <c r="F300" s="43"/>
      <c r="G300" s="43"/>
      <c r="H300" s="43"/>
      <c r="I300" s="43"/>
      <c r="J300" s="43"/>
      <c r="K300" s="43"/>
      <c r="L300" s="43"/>
      <c r="M300" s="43"/>
      <c r="N300" s="43"/>
      <c r="O300" s="43"/>
      <c r="P300" s="43"/>
      <c r="Q300" s="43"/>
      <c r="R300" s="19"/>
    </row>
    <row r="301" spans="2:18" s="14" customFormat="1" ht="16.5" customHeight="1" x14ac:dyDescent="0.25">
      <c r="B301" s="18"/>
      <c r="C301" s="43"/>
      <c r="D301" s="43"/>
      <c r="E301" s="43"/>
      <c r="F301" s="43"/>
      <c r="G301" s="43"/>
      <c r="H301" s="43"/>
      <c r="I301" s="43"/>
      <c r="J301" s="43"/>
      <c r="K301" s="43"/>
      <c r="L301" s="43"/>
      <c r="M301" s="43"/>
      <c r="N301" s="43"/>
      <c r="O301" s="43"/>
      <c r="P301" s="43"/>
      <c r="Q301" s="43"/>
      <c r="R301" s="19"/>
    </row>
    <row r="302" spans="2:18" s="14" customFormat="1" ht="16.5" customHeight="1" x14ac:dyDescent="0.25">
      <c r="B302" s="18"/>
      <c r="C302" s="43"/>
      <c r="D302" s="43"/>
      <c r="E302" s="43"/>
      <c r="F302" s="43"/>
      <c r="G302" s="43"/>
      <c r="H302" s="43"/>
      <c r="I302" s="43"/>
      <c r="J302" s="43"/>
      <c r="K302" s="43"/>
      <c r="L302" s="43"/>
      <c r="M302" s="43"/>
      <c r="N302" s="43"/>
      <c r="O302" s="43"/>
      <c r="P302" s="43"/>
      <c r="Q302" s="43"/>
      <c r="R302" s="19"/>
    </row>
    <row r="303" spans="2:18" s="14" customFormat="1" ht="16.5" customHeight="1" x14ac:dyDescent="0.25">
      <c r="B303" s="18"/>
      <c r="C303" s="43"/>
      <c r="D303" s="43"/>
      <c r="E303" s="43"/>
      <c r="F303" s="43"/>
      <c r="G303" s="43"/>
      <c r="H303" s="43"/>
      <c r="I303" s="43"/>
      <c r="J303" s="43"/>
      <c r="K303" s="43"/>
      <c r="L303" s="43"/>
      <c r="M303" s="43"/>
      <c r="N303" s="43"/>
      <c r="O303" s="43"/>
      <c r="P303" s="43"/>
      <c r="Q303" s="43"/>
      <c r="R303" s="19"/>
    </row>
    <row r="304" spans="2:18" s="14" customFormat="1" ht="16.5" customHeight="1" x14ac:dyDescent="0.25">
      <c r="B304" s="18"/>
      <c r="C304" s="43"/>
      <c r="D304" s="43"/>
      <c r="E304" s="43"/>
      <c r="F304" s="43"/>
      <c r="G304" s="43"/>
      <c r="H304" s="43"/>
      <c r="I304" s="43"/>
      <c r="J304" s="43"/>
      <c r="K304" s="43"/>
      <c r="L304" s="43"/>
      <c r="M304" s="43"/>
      <c r="N304" s="43"/>
      <c r="O304" s="43"/>
      <c r="P304" s="43"/>
      <c r="Q304" s="43"/>
      <c r="R304" s="19"/>
    </row>
    <row r="305" spans="2:18" s="14" customFormat="1" ht="16.5" customHeight="1" x14ac:dyDescent="0.25">
      <c r="B305" s="18"/>
      <c r="C305" s="43"/>
      <c r="D305" s="43"/>
      <c r="E305" s="43"/>
      <c r="F305" s="43"/>
      <c r="G305" s="43"/>
      <c r="H305" s="43"/>
      <c r="I305" s="43"/>
      <c r="J305" s="43"/>
      <c r="K305" s="43"/>
      <c r="L305" s="43"/>
      <c r="M305" s="43"/>
      <c r="N305" s="43"/>
      <c r="O305" s="43"/>
      <c r="P305" s="43"/>
      <c r="Q305" s="43"/>
      <c r="R305" s="19"/>
    </row>
    <row r="306" spans="2:18" s="14" customFormat="1" ht="16.5" customHeight="1" x14ac:dyDescent="0.25">
      <c r="B306" s="18"/>
      <c r="C306" s="43"/>
      <c r="D306" s="43"/>
      <c r="E306" s="43"/>
      <c r="F306" s="43"/>
      <c r="G306" s="43"/>
      <c r="H306" s="43"/>
      <c r="I306" s="43"/>
      <c r="J306" s="43"/>
      <c r="K306" s="43"/>
      <c r="L306" s="43"/>
      <c r="M306" s="43"/>
      <c r="N306" s="43"/>
      <c r="O306" s="43"/>
      <c r="P306" s="43"/>
      <c r="Q306" s="43"/>
      <c r="R306" s="19"/>
    </row>
    <row r="307" spans="2:18" s="14" customFormat="1" ht="16.5" customHeight="1" x14ac:dyDescent="0.25">
      <c r="B307" s="18"/>
      <c r="C307" s="43"/>
      <c r="D307" s="43"/>
      <c r="E307" s="43"/>
      <c r="F307" s="43"/>
      <c r="G307" s="43"/>
      <c r="H307" s="43"/>
      <c r="I307" s="43"/>
      <c r="J307" s="43"/>
      <c r="K307" s="43"/>
      <c r="L307" s="43"/>
      <c r="M307" s="43"/>
      <c r="N307" s="43"/>
      <c r="O307" s="43"/>
      <c r="P307" s="43"/>
      <c r="Q307" s="43"/>
      <c r="R307" s="19"/>
    </row>
    <row r="308" spans="2:18" s="14" customFormat="1" ht="16.5" customHeight="1" x14ac:dyDescent="0.25">
      <c r="B308" s="18"/>
      <c r="C308" s="43"/>
      <c r="D308" s="43"/>
      <c r="E308" s="43"/>
      <c r="F308" s="43"/>
      <c r="G308" s="43"/>
      <c r="H308" s="43"/>
      <c r="I308" s="43"/>
      <c r="J308" s="43"/>
      <c r="K308" s="43"/>
      <c r="L308" s="43"/>
      <c r="M308" s="43"/>
      <c r="N308" s="43"/>
      <c r="O308" s="43"/>
      <c r="P308" s="43"/>
      <c r="Q308" s="43"/>
      <c r="R308" s="19"/>
    </row>
    <row r="309" spans="2:18" s="14" customFormat="1" ht="16.5" customHeight="1" x14ac:dyDescent="0.25">
      <c r="B309" s="18"/>
      <c r="C309" s="43"/>
      <c r="D309" s="43"/>
      <c r="E309" s="43"/>
      <c r="F309" s="43"/>
      <c r="G309" s="43"/>
      <c r="H309" s="43"/>
      <c r="I309" s="43"/>
      <c r="J309" s="43"/>
      <c r="K309" s="43"/>
      <c r="L309" s="43"/>
      <c r="M309" s="43"/>
      <c r="N309" s="43"/>
      <c r="O309" s="43"/>
      <c r="P309" s="43"/>
      <c r="Q309" s="43"/>
      <c r="R309" s="19"/>
    </row>
    <row r="310" spans="2:18" s="14" customFormat="1" ht="16.5" customHeight="1" x14ac:dyDescent="0.25">
      <c r="B310" s="18"/>
      <c r="C310" s="43"/>
      <c r="D310" s="43"/>
      <c r="E310" s="43"/>
      <c r="F310" s="43"/>
      <c r="G310" s="43"/>
      <c r="H310" s="43"/>
      <c r="I310" s="43"/>
      <c r="J310" s="43"/>
      <c r="K310" s="43"/>
      <c r="L310" s="43"/>
      <c r="M310" s="43"/>
      <c r="N310" s="43"/>
      <c r="O310" s="43"/>
      <c r="P310" s="43"/>
      <c r="Q310" s="43"/>
      <c r="R310" s="19"/>
    </row>
    <row r="311" spans="2:18" s="14" customFormat="1" ht="16.5" customHeight="1" x14ac:dyDescent="0.25">
      <c r="B311" s="18"/>
      <c r="C311" s="43"/>
      <c r="D311" s="43"/>
      <c r="E311" s="43"/>
      <c r="F311" s="43"/>
      <c r="G311" s="43"/>
      <c r="H311" s="43"/>
      <c r="I311" s="43"/>
      <c r="J311" s="43"/>
      <c r="K311" s="43"/>
      <c r="L311" s="43"/>
      <c r="M311" s="43"/>
      <c r="N311" s="43"/>
      <c r="O311" s="43"/>
      <c r="P311" s="43"/>
      <c r="Q311" s="43"/>
      <c r="R311" s="19"/>
    </row>
    <row r="312" spans="2:18" s="14" customFormat="1" ht="16.5" customHeight="1" x14ac:dyDescent="0.25">
      <c r="B312" s="18"/>
      <c r="C312" s="43"/>
      <c r="D312" s="43"/>
      <c r="E312" s="43"/>
      <c r="F312" s="43"/>
      <c r="G312" s="43"/>
      <c r="H312" s="43"/>
      <c r="I312" s="43"/>
      <c r="J312" s="43"/>
      <c r="K312" s="43"/>
      <c r="L312" s="43"/>
      <c r="M312" s="43"/>
      <c r="N312" s="43"/>
      <c r="O312" s="43"/>
      <c r="P312" s="43"/>
      <c r="Q312" s="43"/>
      <c r="R312" s="19"/>
    </row>
    <row r="313" spans="2:18" s="14" customFormat="1" ht="16.5" customHeight="1" x14ac:dyDescent="0.25">
      <c r="B313" s="18"/>
      <c r="C313" s="43"/>
      <c r="D313" s="43"/>
      <c r="E313" s="43"/>
      <c r="F313" s="43"/>
      <c r="G313" s="43"/>
      <c r="H313" s="43"/>
      <c r="I313" s="43"/>
      <c r="J313" s="43"/>
      <c r="K313" s="43"/>
      <c r="L313" s="43"/>
      <c r="M313" s="43"/>
      <c r="N313" s="43"/>
      <c r="O313" s="43"/>
      <c r="P313" s="43"/>
      <c r="Q313" s="43"/>
      <c r="R313" s="19"/>
    </row>
    <row r="314" spans="2:18" s="14" customFormat="1" ht="16.5" customHeight="1" x14ac:dyDescent="0.25">
      <c r="B314" s="18"/>
      <c r="C314" s="43"/>
      <c r="D314" s="43"/>
      <c r="E314" s="43"/>
      <c r="F314" s="43"/>
      <c r="G314" s="43"/>
      <c r="H314" s="43"/>
      <c r="I314" s="43"/>
      <c r="J314" s="43"/>
      <c r="K314" s="43"/>
      <c r="L314" s="43"/>
      <c r="M314" s="43"/>
      <c r="N314" s="43"/>
      <c r="O314" s="43"/>
      <c r="P314" s="43"/>
      <c r="Q314" s="43"/>
      <c r="R314" s="19"/>
    </row>
    <row r="315" spans="2:18" s="14" customFormat="1" ht="16.5" customHeight="1" x14ac:dyDescent="0.25">
      <c r="B315" s="18"/>
      <c r="C315" s="426" t="s">
        <v>562</v>
      </c>
      <c r="D315" s="426"/>
      <c r="E315" s="426"/>
      <c r="F315" s="426"/>
      <c r="G315" s="426"/>
      <c r="H315" s="426"/>
      <c r="I315" s="426"/>
      <c r="J315" s="426"/>
      <c r="K315" s="426"/>
      <c r="L315" s="426"/>
      <c r="M315" s="426"/>
      <c r="N315" s="426"/>
      <c r="O315" s="426"/>
      <c r="P315" s="426"/>
      <c r="Q315" s="426"/>
      <c r="R315" s="19"/>
    </row>
    <row r="316" spans="2:18" s="14" customFormat="1" ht="16.5" customHeight="1" x14ac:dyDescent="0.25">
      <c r="B316" s="18"/>
      <c r="C316" s="426"/>
      <c r="D316" s="426"/>
      <c r="E316" s="426"/>
      <c r="F316" s="426"/>
      <c r="G316" s="426"/>
      <c r="H316" s="426"/>
      <c r="I316" s="426"/>
      <c r="J316" s="426"/>
      <c r="K316" s="426"/>
      <c r="L316" s="426"/>
      <c r="M316" s="426"/>
      <c r="N316" s="426"/>
      <c r="O316" s="426"/>
      <c r="P316" s="426"/>
      <c r="Q316" s="426"/>
      <c r="R316" s="19"/>
    </row>
    <row r="317" spans="2:18" s="14" customFormat="1" ht="16.5" customHeight="1" x14ac:dyDescent="0.25">
      <c r="B317" s="18"/>
      <c r="C317" s="426"/>
      <c r="D317" s="426"/>
      <c r="E317" s="426"/>
      <c r="F317" s="426"/>
      <c r="G317" s="426"/>
      <c r="H317" s="426"/>
      <c r="I317" s="426"/>
      <c r="J317" s="426"/>
      <c r="K317" s="426"/>
      <c r="L317" s="426"/>
      <c r="M317" s="426"/>
      <c r="N317" s="426"/>
      <c r="O317" s="426"/>
      <c r="P317" s="426"/>
      <c r="Q317" s="426"/>
      <c r="R317" s="19"/>
    </row>
    <row r="318" spans="2:18" s="14" customFormat="1" ht="16.5" customHeight="1" x14ac:dyDescent="0.25">
      <c r="B318" s="18"/>
      <c r="C318" s="426"/>
      <c r="D318" s="426"/>
      <c r="E318" s="426"/>
      <c r="F318" s="426"/>
      <c r="G318" s="426"/>
      <c r="H318" s="426"/>
      <c r="I318" s="426"/>
      <c r="J318" s="426"/>
      <c r="K318" s="426"/>
      <c r="L318" s="426"/>
      <c r="M318" s="426"/>
      <c r="N318" s="426"/>
      <c r="O318" s="426"/>
      <c r="P318" s="426"/>
      <c r="Q318" s="426"/>
      <c r="R318" s="19"/>
    </row>
    <row r="319" spans="2:18" s="14" customFormat="1" ht="16.5" customHeight="1" x14ac:dyDescent="0.25">
      <c r="B319" s="18"/>
      <c r="C319" s="426"/>
      <c r="D319" s="426"/>
      <c r="E319" s="426"/>
      <c r="F319" s="426"/>
      <c r="G319" s="426"/>
      <c r="H319" s="426"/>
      <c r="I319" s="426"/>
      <c r="J319" s="426"/>
      <c r="K319" s="426"/>
      <c r="L319" s="426"/>
      <c r="M319" s="426"/>
      <c r="N319" s="426"/>
      <c r="O319" s="426"/>
      <c r="P319" s="426"/>
      <c r="Q319" s="426"/>
      <c r="R319" s="19"/>
    </row>
    <row r="320" spans="2:18" ht="14.5" x14ac:dyDescent="0.35">
      <c r="B320" s="23"/>
      <c r="C320" s="24"/>
      <c r="D320" s="24"/>
      <c r="E320" s="24"/>
      <c r="F320" s="24"/>
      <c r="G320" s="24"/>
      <c r="H320" s="24"/>
      <c r="I320" s="24"/>
      <c r="J320" s="24"/>
      <c r="K320" s="24"/>
      <c r="L320" s="24"/>
      <c r="M320" s="24"/>
      <c r="N320" s="24"/>
      <c r="O320" s="24"/>
      <c r="P320" s="24"/>
      <c r="Q320" s="24"/>
      <c r="R320" s="25"/>
    </row>
    <row r="321" ht="15" customHeight="1" x14ac:dyDescent="0.35"/>
    <row r="322" ht="15" customHeight="1" x14ac:dyDescent="0.35"/>
    <row r="323" ht="15" customHeight="1" x14ac:dyDescent="0.35"/>
  </sheetData>
  <sheetProtection sheet="1" selectLockedCells="1"/>
  <mergeCells count="65">
    <mergeCell ref="C177:Q180"/>
    <mergeCell ref="C188:Q189"/>
    <mergeCell ref="C181:Q187"/>
    <mergeCell ref="C109:Q112"/>
    <mergeCell ref="C125:Q125"/>
    <mergeCell ref="C131:Q133"/>
    <mergeCell ref="C168:Q168"/>
    <mergeCell ref="C161:Q161"/>
    <mergeCell ref="C157:Q158"/>
    <mergeCell ref="C159:Q160"/>
    <mergeCell ref="C162:Q167"/>
    <mergeCell ref="C172:Q172"/>
    <mergeCell ref="C170:Q170"/>
    <mergeCell ref="C173:Q173"/>
    <mergeCell ref="C315:Q319"/>
    <mergeCell ref="C263:G281"/>
    <mergeCell ref="C284:Q288"/>
    <mergeCell ref="C169:Q169"/>
    <mergeCell ref="C229:K233"/>
    <mergeCell ref="C234:Q234"/>
    <mergeCell ref="C236:Q236"/>
    <mergeCell ref="C259:Q261"/>
    <mergeCell ref="C190:Q190"/>
    <mergeCell ref="C235:Q235"/>
    <mergeCell ref="C174:Q174"/>
    <mergeCell ref="C171:Q171"/>
    <mergeCell ref="C175:Q176"/>
    <mergeCell ref="C204:Q208"/>
    <mergeCell ref="C210:Q211"/>
    <mergeCell ref="C228:Q228"/>
    <mergeCell ref="I91:K98"/>
    <mergeCell ref="C99:K106"/>
    <mergeCell ref="C89:Q90"/>
    <mergeCell ref="C80:Q85"/>
    <mergeCell ref="C151:Q156"/>
    <mergeCell ref="C126:Q130"/>
    <mergeCell ref="C108:Q108"/>
    <mergeCell ref="C6:Q6"/>
    <mergeCell ref="C79:Q79"/>
    <mergeCell ref="C16:Q16"/>
    <mergeCell ref="C40:J40"/>
    <mergeCell ref="C18:K18"/>
    <mergeCell ref="C60:Q60"/>
    <mergeCell ref="C8:Q11"/>
    <mergeCell ref="C12:Q14"/>
    <mergeCell ref="C20:H24"/>
    <mergeCell ref="C26:G26"/>
    <mergeCell ref="C34:G34"/>
    <mergeCell ref="C38:Q38"/>
    <mergeCell ref="C237:Q237"/>
    <mergeCell ref="C238:Q238"/>
    <mergeCell ref="C209:Q209"/>
    <mergeCell ref="C27:G27"/>
    <mergeCell ref="C28:G28"/>
    <mergeCell ref="C29:G29"/>
    <mergeCell ref="C35:G35"/>
    <mergeCell ref="C36:G36"/>
    <mergeCell ref="C30:G30"/>
    <mergeCell ref="C31:G31"/>
    <mergeCell ref="C32:G32"/>
    <mergeCell ref="C33:G33"/>
    <mergeCell ref="C41:J51"/>
    <mergeCell ref="C61:Q65"/>
    <mergeCell ref="C53:Q53"/>
    <mergeCell ref="C54:Q58"/>
  </mergeCell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DCD3ED"/>
  </sheetPr>
  <dimension ref="A1:AL62"/>
  <sheetViews>
    <sheetView showGridLines="0" topLeftCell="N41" zoomScale="70" zoomScaleNormal="70" workbookViewId="0">
      <selection activeCell="F24" sqref="F24:F25"/>
    </sheetView>
  </sheetViews>
  <sheetFormatPr baseColWidth="10" defaultColWidth="0" defaultRowHeight="15" customHeight="1" zeroHeight="1" x14ac:dyDescent="0.35"/>
  <cols>
    <col min="1" max="1" width="3.1796875" customWidth="1"/>
    <col min="2" max="2" width="9.81640625" customWidth="1"/>
    <col min="3" max="3" width="6.453125" customWidth="1"/>
    <col min="4" max="11" width="10.1796875" customWidth="1"/>
    <col min="12" max="12" width="11" customWidth="1"/>
    <col min="13" max="13" width="11" style="68" customWidth="1"/>
    <col min="14" max="14" width="10.1796875" style="68" customWidth="1"/>
    <col min="15" max="15" width="12.81640625" customWidth="1"/>
    <col min="16" max="16" width="8" customWidth="1"/>
    <col min="17" max="17" width="9.81640625" customWidth="1"/>
    <col min="18" max="18" width="7.81640625" customWidth="1"/>
    <col min="19" max="19" width="9.453125" customWidth="1"/>
    <col min="20" max="20" width="9.1796875" customWidth="1"/>
    <col min="21" max="21" width="7" customWidth="1"/>
    <col min="22" max="22" width="6" customWidth="1"/>
    <col min="23" max="23" width="5.81640625" customWidth="1"/>
    <col min="24" max="26" width="5.54296875" customWidth="1"/>
    <col min="27" max="29" width="6" customWidth="1"/>
    <col min="30" max="30" width="10.1796875" customWidth="1"/>
    <col min="31" max="31" width="3.54296875" customWidth="1"/>
    <col min="32" max="32" width="5.54296875" hidden="1" customWidth="1"/>
    <col min="33" max="33" width="6.81640625" hidden="1" customWidth="1"/>
    <col min="34" max="34" width="3.54296875" hidden="1" customWidth="1"/>
    <col min="35" max="16384" width="14.453125" hidden="1"/>
  </cols>
  <sheetData>
    <row r="1" spans="1:38" ht="14.5" x14ac:dyDescent="0.35">
      <c r="A1" s="7"/>
      <c r="B1" s="7"/>
      <c r="C1" s="7"/>
      <c r="D1" s="7"/>
      <c r="E1" s="7"/>
      <c r="F1" s="7"/>
      <c r="G1" s="7"/>
      <c r="H1" s="7"/>
      <c r="I1" s="7"/>
      <c r="J1" s="7"/>
      <c r="K1" s="7"/>
      <c r="L1" s="7"/>
      <c r="M1" s="65"/>
      <c r="N1" s="65"/>
      <c r="O1" s="7"/>
      <c r="P1" s="7"/>
      <c r="Q1" s="7"/>
      <c r="R1" s="7"/>
      <c r="S1" s="7"/>
      <c r="T1" s="7"/>
      <c r="U1" s="7"/>
      <c r="V1" s="7"/>
      <c r="W1" s="7"/>
      <c r="X1" s="7"/>
      <c r="Y1" s="7"/>
      <c r="Z1" s="7"/>
      <c r="AA1" s="7"/>
      <c r="AB1" s="7"/>
      <c r="AC1" s="7"/>
      <c r="AD1" s="7"/>
      <c r="AE1" s="7"/>
    </row>
    <row r="2" spans="1:38" ht="14.5" x14ac:dyDescent="0.35">
      <c r="A2" s="7"/>
      <c r="B2" s="8"/>
      <c r="C2" s="8"/>
      <c r="D2" s="8"/>
      <c r="E2" s="8"/>
      <c r="F2" s="8"/>
      <c r="G2" s="8"/>
      <c r="H2" s="8"/>
      <c r="I2" s="8"/>
      <c r="J2" s="8"/>
      <c r="K2" s="8"/>
      <c r="L2" s="8"/>
      <c r="M2" s="66"/>
      <c r="N2" s="66"/>
      <c r="O2" s="8"/>
      <c r="P2" s="8"/>
      <c r="Q2" s="8"/>
      <c r="R2" s="8"/>
      <c r="S2" s="8"/>
      <c r="T2" s="8"/>
      <c r="U2" s="8"/>
      <c r="V2" s="8"/>
      <c r="W2" s="8"/>
      <c r="X2" s="9"/>
      <c r="Y2" s="9"/>
      <c r="Z2" s="9"/>
      <c r="AA2" s="9"/>
      <c r="AB2" s="9"/>
      <c r="AC2" s="9"/>
      <c r="AD2" s="9"/>
      <c r="AE2" s="9"/>
    </row>
    <row r="3" spans="1:38" ht="45" x14ac:dyDescent="0.35">
      <c r="A3" s="7"/>
      <c r="B3" s="13"/>
      <c r="C3" s="11"/>
      <c r="D3" s="11"/>
      <c r="E3" s="11"/>
      <c r="F3" s="11"/>
      <c r="G3" s="11"/>
      <c r="H3" s="11"/>
      <c r="I3" s="11"/>
      <c r="J3" s="11"/>
      <c r="K3" s="11"/>
      <c r="L3" s="11"/>
      <c r="M3" s="67"/>
      <c r="N3" s="67"/>
      <c r="O3" s="11"/>
      <c r="P3" s="11"/>
      <c r="Q3" s="11"/>
      <c r="R3" s="11"/>
      <c r="S3" s="11"/>
      <c r="T3" s="11"/>
      <c r="U3" s="11"/>
      <c r="V3" s="11"/>
      <c r="W3" s="11"/>
      <c r="X3" s="12"/>
      <c r="Y3" s="12"/>
      <c r="Z3" s="12"/>
      <c r="AA3" s="12"/>
      <c r="AB3" s="12"/>
      <c r="AC3" s="12"/>
      <c r="AD3" s="12"/>
      <c r="AE3" s="12"/>
    </row>
    <row r="4" spans="1:38" ht="16.5" customHeight="1" x14ac:dyDescent="0.35">
      <c r="A4" s="7"/>
      <c r="B4" s="13"/>
      <c r="C4" s="11"/>
      <c r="D4" s="11"/>
      <c r="E4" s="11"/>
      <c r="F4" s="11"/>
      <c r="G4" s="11"/>
      <c r="H4" s="11"/>
      <c r="I4" s="11"/>
      <c r="J4" s="11"/>
      <c r="K4" s="11"/>
      <c r="L4" s="11"/>
      <c r="M4" s="67"/>
      <c r="T4" s="11"/>
      <c r="U4" s="11"/>
      <c r="V4" s="11"/>
      <c r="W4" s="11"/>
      <c r="X4" s="12"/>
      <c r="Y4" s="12"/>
      <c r="Z4" s="12"/>
      <c r="AA4" s="12"/>
      <c r="AB4" s="12"/>
      <c r="AC4" s="12"/>
      <c r="AD4" s="12"/>
      <c r="AE4" s="12"/>
    </row>
    <row r="5" spans="1:38" ht="15" customHeight="1" x14ac:dyDescent="0.5">
      <c r="A5" s="7"/>
      <c r="B5" s="32"/>
      <c r="AE5" s="12"/>
    </row>
    <row r="6" spans="1:38" ht="15" customHeight="1" x14ac:dyDescent="0.5">
      <c r="A6" s="7"/>
      <c r="B6" s="32"/>
      <c r="AE6" s="12"/>
    </row>
    <row r="7" spans="1:38" ht="15" customHeight="1" x14ac:dyDescent="0.5">
      <c r="A7" s="7"/>
      <c r="B7" s="32"/>
      <c r="AE7" s="12"/>
    </row>
    <row r="8" spans="1:38" ht="15" customHeight="1" x14ac:dyDescent="0.5">
      <c r="A8" s="7"/>
      <c r="B8" s="32"/>
      <c r="AE8" s="12"/>
    </row>
    <row r="9" spans="1:38" ht="15" customHeight="1" x14ac:dyDescent="0.5">
      <c r="A9" s="7"/>
      <c r="B9" s="32"/>
      <c r="AE9" s="12"/>
    </row>
    <row r="10" spans="1:38" ht="15" customHeight="1" x14ac:dyDescent="0.35">
      <c r="A10" s="7"/>
      <c r="B10" s="35"/>
      <c r="C10" s="35"/>
      <c r="D10" s="36"/>
      <c r="E10" s="36"/>
      <c r="F10" s="36"/>
      <c r="G10" s="36"/>
      <c r="H10" s="36"/>
      <c r="I10" s="36"/>
      <c r="J10" s="36"/>
      <c r="K10" s="36"/>
      <c r="L10" s="36"/>
      <c r="M10" s="69"/>
      <c r="T10" s="35"/>
      <c r="U10" s="36"/>
      <c r="V10" s="36"/>
      <c r="W10" s="36"/>
      <c r="X10" s="36"/>
      <c r="Y10" s="36"/>
      <c r="Z10" s="36"/>
      <c r="AA10" s="36"/>
      <c r="AB10" s="36"/>
      <c r="AC10" s="36"/>
      <c r="AD10" s="36"/>
      <c r="AE10" s="12"/>
    </row>
    <row r="11" spans="1:38" ht="23.25" customHeight="1" x14ac:dyDescent="0.35">
      <c r="A11" s="7"/>
      <c r="B11" s="527" t="s">
        <v>394</v>
      </c>
      <c r="C11" s="527"/>
      <c r="D11" s="514" t="s">
        <v>65</v>
      </c>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6"/>
      <c r="AC11" s="518" t="s">
        <v>546</v>
      </c>
      <c r="AD11" s="519"/>
      <c r="AE11" s="12"/>
    </row>
    <row r="12" spans="1:38" ht="38.25" customHeight="1" x14ac:dyDescent="0.35">
      <c r="A12" s="7"/>
      <c r="B12" s="523" t="s">
        <v>437</v>
      </c>
      <c r="C12" s="523"/>
      <c r="D12" s="551" t="str">
        <f>IF(B12=0,"",VLOOKUP(B12,Objetivos_Estratégicos[],2,FALSE))</f>
        <v>Fomentar la generación de capacidades de creación e innovación institucional para mejorar el desempeño integral de la entidad  con soluciones efectivas a las necesidades y expectativas de la ciudadanía y grupos de interés.</v>
      </c>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659"/>
      <c r="AC12" s="608">
        <v>0.08</v>
      </c>
      <c r="AD12" s="609"/>
      <c r="AE12" s="12"/>
    </row>
    <row r="13" spans="1:38" ht="23.25" customHeight="1" x14ac:dyDescent="0.35">
      <c r="A13" s="7"/>
      <c r="B13" s="514" t="s">
        <v>3</v>
      </c>
      <c r="C13" s="515"/>
      <c r="D13" s="515"/>
      <c r="E13" s="515"/>
      <c r="F13" s="515"/>
      <c r="G13" s="515"/>
      <c r="H13" s="515"/>
      <c r="I13" s="515"/>
      <c r="J13" s="516"/>
      <c r="K13" s="514" t="s">
        <v>5</v>
      </c>
      <c r="L13" s="515"/>
      <c r="M13" s="515"/>
      <c r="N13" s="515"/>
      <c r="O13" s="515"/>
      <c r="P13" s="515"/>
      <c r="Q13" s="515"/>
      <c r="R13" s="515"/>
      <c r="S13" s="515"/>
      <c r="T13" s="515"/>
      <c r="U13" s="515"/>
      <c r="V13" s="515"/>
      <c r="W13" s="515"/>
      <c r="X13" s="515"/>
      <c r="Y13" s="515"/>
      <c r="Z13" s="515"/>
      <c r="AA13" s="515"/>
      <c r="AB13" s="515"/>
      <c r="AC13" s="515"/>
      <c r="AD13" s="516"/>
      <c r="AE13" s="12"/>
    </row>
    <row r="14" spans="1:38" ht="36" customHeight="1" x14ac:dyDescent="0.35">
      <c r="A14" s="7"/>
      <c r="B14" s="610" t="s">
        <v>268</v>
      </c>
      <c r="C14" s="611"/>
      <c r="D14" s="611"/>
      <c r="E14" s="611"/>
      <c r="F14" s="611"/>
      <c r="G14" s="611"/>
      <c r="H14" s="611"/>
      <c r="I14" s="611"/>
      <c r="J14" s="612"/>
      <c r="K14" s="610" t="s">
        <v>282</v>
      </c>
      <c r="L14" s="611"/>
      <c r="M14" s="611"/>
      <c r="N14" s="611"/>
      <c r="O14" s="611"/>
      <c r="P14" s="611"/>
      <c r="Q14" s="611"/>
      <c r="R14" s="611"/>
      <c r="S14" s="611"/>
      <c r="T14" s="611"/>
      <c r="U14" s="611"/>
      <c r="V14" s="611"/>
      <c r="W14" s="611"/>
      <c r="X14" s="611"/>
      <c r="Y14" s="611"/>
      <c r="Z14" s="611"/>
      <c r="AA14" s="611"/>
      <c r="AB14" s="611"/>
      <c r="AC14" s="611"/>
      <c r="AD14" s="612"/>
      <c r="AE14" s="12"/>
    </row>
    <row r="15" spans="1:38" s="52" customFormat="1" ht="23.25" customHeight="1" x14ac:dyDescent="0.35">
      <c r="A15" s="75"/>
      <c r="B15" s="514" t="s">
        <v>10</v>
      </c>
      <c r="C15" s="516"/>
      <c r="D15" s="514" t="s">
        <v>254</v>
      </c>
      <c r="E15" s="516"/>
      <c r="F15" s="514" t="s">
        <v>359</v>
      </c>
      <c r="G15" s="516"/>
      <c r="H15" s="514" t="s">
        <v>308</v>
      </c>
      <c r="I15" s="516"/>
      <c r="J15" s="514" t="s">
        <v>8</v>
      </c>
      <c r="K15" s="516"/>
      <c r="L15" s="514" t="s">
        <v>43</v>
      </c>
      <c r="M15" s="515"/>
      <c r="N15" s="516"/>
      <c r="O15" s="514" t="s">
        <v>248</v>
      </c>
      <c r="P15" s="515"/>
      <c r="Q15" s="515"/>
      <c r="R15" s="515"/>
      <c r="S15" s="515"/>
      <c r="T15" s="515"/>
      <c r="U15" s="515"/>
      <c r="V15" s="515"/>
      <c r="W15" s="515"/>
      <c r="X15" s="515"/>
      <c r="Y15" s="515"/>
      <c r="Z15" s="515"/>
      <c r="AA15" s="515"/>
      <c r="AB15" s="515"/>
      <c r="AC15" s="515"/>
      <c r="AD15" s="516"/>
      <c r="AE15" s="78"/>
    </row>
    <row r="16" spans="1:38" ht="23.25" customHeight="1" x14ac:dyDescent="0.35">
      <c r="A16" s="7"/>
      <c r="B16" s="544">
        <f>IF($AC$16=0,"",$AC$16)</f>
        <v>0.95</v>
      </c>
      <c r="C16" s="545"/>
      <c r="D16" s="524">
        <v>0.9</v>
      </c>
      <c r="E16" s="526"/>
      <c r="F16" s="533" t="s">
        <v>360</v>
      </c>
      <c r="G16" s="526"/>
      <c r="H16" s="291" t="s">
        <v>270</v>
      </c>
      <c r="I16" s="189" t="str">
        <f>IF(H16="Creciente","▲",IF(H16="Decreciente","▼",IF(H16="Constante","■"," ")))</f>
        <v>▲</v>
      </c>
      <c r="J16" s="533" t="s">
        <v>397</v>
      </c>
      <c r="K16" s="526"/>
      <c r="L16" s="533" t="s">
        <v>281</v>
      </c>
      <c r="M16" s="534"/>
      <c r="N16" s="526"/>
      <c r="O16" s="74" t="s">
        <v>1</v>
      </c>
      <c r="P16" s="111" t="s">
        <v>391</v>
      </c>
      <c r="Q16" s="292">
        <v>0.84989999999999999</v>
      </c>
      <c r="R16" s="190">
        <v>-1</v>
      </c>
      <c r="S16" s="549" t="s">
        <v>2</v>
      </c>
      <c r="T16" s="550"/>
      <c r="U16" s="293">
        <v>0.85</v>
      </c>
      <c r="V16" s="129" t="s">
        <v>392</v>
      </c>
      <c r="W16" s="292">
        <v>0.94989999999999997</v>
      </c>
      <c r="X16" s="191">
        <v>0</v>
      </c>
      <c r="Y16" s="546" t="s">
        <v>249</v>
      </c>
      <c r="Z16" s="547"/>
      <c r="AA16" s="548"/>
      <c r="AB16" s="111" t="s">
        <v>390</v>
      </c>
      <c r="AC16" s="292">
        <v>0.95</v>
      </c>
      <c r="AD16" s="191">
        <v>1</v>
      </c>
      <c r="AE16" s="12"/>
      <c r="AG16" s="52"/>
      <c r="AH16" s="52"/>
      <c r="AI16" s="52"/>
      <c r="AJ16" s="52"/>
      <c r="AK16" s="52"/>
      <c r="AL16" s="52"/>
    </row>
    <row r="17" spans="1:38" s="52" customFormat="1" ht="23.25" customHeight="1" x14ac:dyDescent="0.35">
      <c r="A17" s="75"/>
      <c r="B17" s="514" t="s">
        <v>256</v>
      </c>
      <c r="C17" s="516"/>
      <c r="D17" s="527" t="s">
        <v>309</v>
      </c>
      <c r="E17" s="527"/>
      <c r="F17" s="527"/>
      <c r="G17" s="514" t="s">
        <v>46</v>
      </c>
      <c r="H17" s="515"/>
      <c r="I17" s="515"/>
      <c r="J17" s="515"/>
      <c r="K17" s="515"/>
      <c r="L17" s="515"/>
      <c r="M17" s="515"/>
      <c r="N17" s="515"/>
      <c r="O17" s="515"/>
      <c r="P17" s="515"/>
      <c r="Q17" s="515"/>
      <c r="R17" s="515"/>
      <c r="S17" s="515"/>
      <c r="T17" s="515"/>
      <c r="U17" s="515"/>
      <c r="V17" s="515"/>
      <c r="W17" s="515"/>
      <c r="X17" s="515"/>
      <c r="Y17" s="515"/>
      <c r="Z17" s="515"/>
      <c r="AA17" s="515"/>
      <c r="AB17" s="515"/>
      <c r="AC17" s="515"/>
      <c r="AD17" s="516"/>
      <c r="AE17" s="78"/>
    </row>
    <row r="18" spans="1:38" ht="23.25" customHeight="1" x14ac:dyDescent="0.35">
      <c r="A18" s="7"/>
      <c r="B18" s="533" t="s">
        <v>242</v>
      </c>
      <c r="C18" s="526"/>
      <c r="D18" s="528" t="s">
        <v>257</v>
      </c>
      <c r="E18" s="528"/>
      <c r="F18" s="528"/>
      <c r="G18" s="529" t="s">
        <v>543</v>
      </c>
      <c r="H18" s="530"/>
      <c r="I18" s="530"/>
      <c r="J18" s="530"/>
      <c r="K18" s="530"/>
      <c r="L18" s="530"/>
      <c r="M18" s="530"/>
      <c r="N18" s="126" t="s">
        <v>361</v>
      </c>
      <c r="O18" s="531" t="s">
        <v>544</v>
      </c>
      <c r="P18" s="531"/>
      <c r="Q18" s="531"/>
      <c r="R18" s="531"/>
      <c r="S18" s="531"/>
      <c r="T18" s="531"/>
      <c r="U18" s="531"/>
      <c r="V18" s="531"/>
      <c r="W18" s="531"/>
      <c r="X18" s="531"/>
      <c r="Y18" s="531"/>
      <c r="Z18" s="531"/>
      <c r="AA18" s="531"/>
      <c r="AB18" s="531"/>
      <c r="AC18" s="531"/>
      <c r="AD18" s="532"/>
      <c r="AE18" s="12"/>
      <c r="AG18" s="52"/>
      <c r="AH18" s="52"/>
      <c r="AI18" s="52"/>
      <c r="AJ18" s="52"/>
      <c r="AK18" s="52"/>
      <c r="AL18" s="52"/>
    </row>
    <row r="19" spans="1:38" s="52" customFormat="1" ht="23.25" customHeight="1" x14ac:dyDescent="0.35">
      <c r="A19" s="75"/>
      <c r="B19" s="514" t="s">
        <v>47</v>
      </c>
      <c r="C19" s="515"/>
      <c r="D19" s="515"/>
      <c r="E19" s="515"/>
      <c r="F19" s="515"/>
      <c r="G19" s="515"/>
      <c r="H19" s="515"/>
      <c r="I19" s="515"/>
      <c r="J19" s="515"/>
      <c r="K19" s="515"/>
      <c r="L19" s="515"/>
      <c r="M19" s="515"/>
      <c r="N19" s="515"/>
      <c r="O19" s="515"/>
      <c r="P19" s="515"/>
      <c r="Q19" s="515"/>
      <c r="R19" s="515"/>
      <c r="S19" s="515"/>
      <c r="T19" s="515"/>
      <c r="U19" s="515"/>
      <c r="V19" s="515"/>
      <c r="W19" s="515"/>
      <c r="X19" s="515"/>
      <c r="Y19" s="515"/>
      <c r="Z19" s="515"/>
      <c r="AA19" s="515"/>
      <c r="AB19" s="515"/>
      <c r="AC19" s="515"/>
      <c r="AD19" s="516"/>
      <c r="AE19" s="78"/>
    </row>
    <row r="20" spans="1:38" ht="35.25" customHeight="1" x14ac:dyDescent="0.35">
      <c r="A20" s="7"/>
      <c r="B20" s="192" t="s">
        <v>6</v>
      </c>
      <c r="C20" s="551" t="s">
        <v>7</v>
      </c>
      <c r="D20" s="517"/>
      <c r="E20" s="517"/>
      <c r="F20" s="192" t="s">
        <v>497</v>
      </c>
      <c r="G20" s="567" t="s">
        <v>373</v>
      </c>
      <c r="H20" s="568"/>
      <c r="I20" s="568"/>
      <c r="J20" s="568"/>
      <c r="K20" s="568"/>
      <c r="L20" s="568"/>
      <c r="M20" s="568"/>
      <c r="N20" s="568"/>
      <c r="O20" s="568"/>
      <c r="P20" s="568"/>
      <c r="Q20" s="192" t="s">
        <v>523</v>
      </c>
      <c r="R20" s="567" t="s">
        <v>374</v>
      </c>
      <c r="S20" s="568"/>
      <c r="T20" s="568"/>
      <c r="U20" s="568"/>
      <c r="V20" s="568"/>
      <c r="W20" s="568"/>
      <c r="X20" s="568"/>
      <c r="Y20" s="568"/>
      <c r="Z20" s="568"/>
      <c r="AA20" s="568"/>
      <c r="AB20" s="568"/>
      <c r="AC20" s="568"/>
      <c r="AD20" s="569"/>
      <c r="AE20" s="12"/>
      <c r="AG20" s="52"/>
      <c r="AH20" s="52"/>
      <c r="AI20" s="52"/>
      <c r="AJ20" s="52"/>
      <c r="AK20" s="52"/>
      <c r="AL20" s="52"/>
    </row>
    <row r="21" spans="1:38" s="52" customFormat="1" ht="23.25" customHeight="1" x14ac:dyDescent="0.35">
      <c r="A21" s="75"/>
      <c r="B21" s="193" t="s">
        <v>377</v>
      </c>
      <c r="C21" s="570" t="s">
        <v>67</v>
      </c>
      <c r="D21" s="571"/>
      <c r="E21" s="571"/>
      <c r="F21" s="571"/>
      <c r="G21" s="571"/>
      <c r="H21" s="571"/>
      <c r="I21" s="570" t="s">
        <v>4</v>
      </c>
      <c r="J21" s="571"/>
      <c r="K21" s="572"/>
      <c r="L21" s="164" t="s">
        <v>520</v>
      </c>
      <c r="M21" s="194" t="s">
        <v>376</v>
      </c>
      <c r="N21" s="570" t="s">
        <v>366</v>
      </c>
      <c r="O21" s="571"/>
      <c r="P21" s="571"/>
      <c r="Q21" s="571"/>
      <c r="R21" s="571"/>
      <c r="S21" s="571"/>
      <c r="T21" s="571"/>
      <c r="U21" s="571"/>
      <c r="V21" s="572"/>
      <c r="W21" s="570" t="s">
        <v>367</v>
      </c>
      <c r="X21" s="571"/>
      <c r="Y21" s="571"/>
      <c r="Z21" s="571"/>
      <c r="AA21" s="571"/>
      <c r="AB21" s="571"/>
      <c r="AC21" s="572"/>
      <c r="AD21" s="164" t="s">
        <v>440</v>
      </c>
      <c r="AE21" s="78"/>
    </row>
    <row r="22" spans="1:38" ht="42" customHeight="1" x14ac:dyDescent="0.35">
      <c r="A22" s="7"/>
      <c r="B22" s="322" t="s">
        <v>463</v>
      </c>
      <c r="C22" s="564" t="str">
        <f>IF(B22="","",VLOOKUP(B22,Estrategias_[],2,FALSE))</f>
        <v>Fortalecimiento de la cultura organizacional, el intercambio de saberes, la memoria de la entidad y el agenciamiento individual y colectivo.</v>
      </c>
      <c r="D22" s="565"/>
      <c r="E22" s="565"/>
      <c r="F22" s="565"/>
      <c r="G22" s="565"/>
      <c r="H22" s="566"/>
      <c r="I22" s="666" t="s">
        <v>33</v>
      </c>
      <c r="J22" s="667"/>
      <c r="K22" s="668"/>
      <c r="L22" s="301">
        <v>0.46500000000000002</v>
      </c>
      <c r="M22" s="309" t="s">
        <v>615</v>
      </c>
      <c r="N22" s="564" t="str">
        <f>IF(M22="","",VLOOKUP(M22,Indicadores_[],2,FALSE))</f>
        <v>Porcentaje de la capacidad institucional desarrollada y mantenida</v>
      </c>
      <c r="O22" s="565"/>
      <c r="P22" s="565"/>
      <c r="Q22" s="565"/>
      <c r="R22" s="565"/>
      <c r="S22" s="565"/>
      <c r="T22" s="565"/>
      <c r="U22" s="565"/>
      <c r="V22" s="566"/>
      <c r="W22" s="582" t="s">
        <v>702</v>
      </c>
      <c r="X22" s="583"/>
      <c r="Y22" s="583"/>
      <c r="Z22" s="583"/>
      <c r="AA22" s="583"/>
      <c r="AB22" s="583"/>
      <c r="AC22" s="584"/>
      <c r="AD22" s="300">
        <v>1</v>
      </c>
      <c r="AE22" s="12"/>
    </row>
    <row r="23" spans="1:38" ht="47.25" customHeight="1" x14ac:dyDescent="0.35">
      <c r="A23" s="7"/>
      <c r="B23" s="323" t="s">
        <v>464</v>
      </c>
      <c r="C23" s="564" t="str">
        <f>IF(B23="","",VLOOKUP(B23,Estrategias_[],2,FALSE))</f>
        <v>Mejoramiento y cualificación de los componentes de calidad de los datos, información y  tecnologías asociadas a la gestión del conocimiento y la analítica institucional.</v>
      </c>
      <c r="D23" s="565"/>
      <c r="E23" s="565"/>
      <c r="F23" s="565"/>
      <c r="G23" s="565"/>
      <c r="H23" s="566"/>
      <c r="I23" s="666" t="s">
        <v>33</v>
      </c>
      <c r="J23" s="667"/>
      <c r="K23" s="668"/>
      <c r="L23" s="302">
        <v>0.53500000000000003</v>
      </c>
      <c r="M23" s="309" t="s">
        <v>616</v>
      </c>
      <c r="N23" s="564" t="str">
        <f>IF(M23="","",VLOOKUP(M23,Indicadores_[],2,FALSE))</f>
        <v>Porcentaje de avance de la estrategia institucional y sectorial que articule arte ciencia y tecnología permitiendo el desarrollo de la gestión administrativa y misional mediante la apropiación de las TI</v>
      </c>
      <c r="O23" s="565"/>
      <c r="P23" s="565"/>
      <c r="Q23" s="565"/>
      <c r="R23" s="565"/>
      <c r="S23" s="565"/>
      <c r="T23" s="565"/>
      <c r="U23" s="565"/>
      <c r="V23" s="566"/>
      <c r="W23" s="582" t="s">
        <v>663</v>
      </c>
      <c r="X23" s="583"/>
      <c r="Y23" s="583"/>
      <c r="Z23" s="583"/>
      <c r="AA23" s="583"/>
      <c r="AB23" s="583"/>
      <c r="AC23" s="584"/>
      <c r="AD23" s="300">
        <v>1</v>
      </c>
      <c r="AE23" s="12"/>
    </row>
    <row r="24" spans="1:38" ht="23.25" customHeight="1" x14ac:dyDescent="0.35">
      <c r="A24" s="7"/>
      <c r="B24" s="552" t="s">
        <v>9</v>
      </c>
      <c r="C24" s="554"/>
      <c r="D24" s="161" t="s">
        <v>615</v>
      </c>
      <c r="E24" s="161" t="s">
        <v>616</v>
      </c>
      <c r="F24" s="161" t="s">
        <v>463</v>
      </c>
      <c r="G24" s="161" t="s">
        <v>464</v>
      </c>
      <c r="H24" s="64" t="s">
        <v>10</v>
      </c>
      <c r="I24" s="64" t="s">
        <v>287</v>
      </c>
      <c r="J24" s="648" t="s">
        <v>375</v>
      </c>
      <c r="K24" s="648"/>
      <c r="L24" s="648"/>
      <c r="M24" s="648"/>
      <c r="N24" s="648"/>
      <c r="O24" s="648"/>
      <c r="P24" s="648"/>
      <c r="Q24" s="648"/>
      <c r="R24" s="648"/>
      <c r="S24" s="648"/>
      <c r="T24" s="552" t="s">
        <v>49</v>
      </c>
      <c r="U24" s="553"/>
      <c r="V24" s="553"/>
      <c r="W24" s="553"/>
      <c r="X24" s="553"/>
      <c r="Y24" s="553"/>
      <c r="Z24" s="553"/>
      <c r="AA24" s="553"/>
      <c r="AB24" s="553"/>
      <c r="AC24" s="553"/>
      <c r="AD24" s="553"/>
      <c r="AE24" s="12"/>
    </row>
    <row r="25" spans="1:38" s="416" customFormat="1" ht="23.25" customHeight="1" x14ac:dyDescent="0.35">
      <c r="A25" s="7"/>
      <c r="B25" s="585" t="s">
        <v>772</v>
      </c>
      <c r="C25" s="586"/>
      <c r="D25" s="195">
        <f>'Matriz de Indicadores'!$AJ$56</f>
        <v>1</v>
      </c>
      <c r="E25" s="195">
        <f>'Matriz de Indicadores'!$AJ$57</f>
        <v>1</v>
      </c>
      <c r="F25" s="195">
        <f t="shared" ref="F25:F26" si="0">IF(OR(D25="",$AD$22=""),"",D25*$AD$22)</f>
        <v>1</v>
      </c>
      <c r="G25" s="195">
        <f t="shared" ref="G25:G26" si="1">IF(OR(E25="",$AD$23=""),"",E25*$AD$23)</f>
        <v>1</v>
      </c>
      <c r="H25" s="419">
        <f t="shared" ref="H25:H42" si="2">IF($AC$16="","",$AC$16)</f>
        <v>0.95</v>
      </c>
      <c r="I25" s="419">
        <f t="shared" ref="I25:I26" si="3">IFERROR((F25*$L$22)+(G25*$L$23),"")</f>
        <v>1</v>
      </c>
      <c r="J25" s="664"/>
      <c r="K25" s="665"/>
      <c r="L25" s="665"/>
      <c r="M25" s="665"/>
      <c r="N25" s="665"/>
      <c r="O25" s="665"/>
      <c r="P25" s="665"/>
      <c r="Q25" s="665"/>
      <c r="R25" s="665"/>
      <c r="S25" s="665"/>
      <c r="T25" s="641"/>
      <c r="U25" s="641"/>
      <c r="V25" s="641"/>
      <c r="W25" s="641"/>
      <c r="X25" s="641"/>
      <c r="Y25" s="641"/>
      <c r="Z25" s="641"/>
      <c r="AA25" s="641"/>
      <c r="AB25" s="641"/>
      <c r="AC25" s="641"/>
      <c r="AD25" s="641"/>
      <c r="AE25" s="12"/>
    </row>
    <row r="26" spans="1:38" s="416" customFormat="1" ht="23.25" customHeight="1" x14ac:dyDescent="0.35">
      <c r="A26" s="7"/>
      <c r="B26" s="585" t="s">
        <v>773</v>
      </c>
      <c r="C26" s="586"/>
      <c r="D26" s="195">
        <f>'Matriz de Indicadores'!$AN$56</f>
        <v>1</v>
      </c>
      <c r="E26" s="195">
        <f>'Matriz de Indicadores'!$AN$57</f>
        <v>1</v>
      </c>
      <c r="F26" s="195">
        <f t="shared" si="0"/>
        <v>1</v>
      </c>
      <c r="G26" s="195">
        <f t="shared" si="1"/>
        <v>1</v>
      </c>
      <c r="H26" s="419">
        <f t="shared" si="2"/>
        <v>0.95</v>
      </c>
      <c r="I26" s="419">
        <f t="shared" si="3"/>
        <v>1</v>
      </c>
      <c r="J26" s="664"/>
      <c r="K26" s="665"/>
      <c r="L26" s="665"/>
      <c r="M26" s="665"/>
      <c r="N26" s="665"/>
      <c r="O26" s="665"/>
      <c r="P26" s="665"/>
      <c r="Q26" s="665"/>
      <c r="R26" s="665"/>
      <c r="S26" s="665"/>
      <c r="T26" s="641"/>
      <c r="U26" s="641"/>
      <c r="V26" s="641"/>
      <c r="W26" s="641"/>
      <c r="X26" s="641"/>
      <c r="Y26" s="641"/>
      <c r="Z26" s="641"/>
      <c r="AA26" s="641"/>
      <c r="AB26" s="641"/>
      <c r="AC26" s="641"/>
      <c r="AD26" s="641"/>
      <c r="AE26" s="12"/>
    </row>
    <row r="27" spans="1:38" ht="23.25" customHeight="1" x14ac:dyDescent="0.35">
      <c r="A27" s="7"/>
      <c r="B27" s="585" t="s">
        <v>369</v>
      </c>
      <c r="C27" s="586"/>
      <c r="D27" s="131">
        <f>'Matriz de Indicadores'!AR56</f>
        <v>1</v>
      </c>
      <c r="E27" s="131">
        <f>'Matriz de Indicadores'!AR57</f>
        <v>1</v>
      </c>
      <c r="F27" s="195">
        <f>IF(OR(D27="",$AD$22=""),"",D27*$AD$22)</f>
        <v>1</v>
      </c>
      <c r="G27" s="195">
        <f>IF(OR(E27="",$AD$23=""),"",E27*$AD$23)</f>
        <v>1</v>
      </c>
      <c r="H27" s="197">
        <f t="shared" si="2"/>
        <v>0.95</v>
      </c>
      <c r="I27" s="197">
        <f>IFERROR((F27*$L$22)+(G27*$L$23),"")</f>
        <v>1</v>
      </c>
      <c r="J27" s="664"/>
      <c r="K27" s="665"/>
      <c r="L27" s="665"/>
      <c r="M27" s="665"/>
      <c r="N27" s="665"/>
      <c r="O27" s="665"/>
      <c r="P27" s="665"/>
      <c r="Q27" s="665"/>
      <c r="R27" s="665"/>
      <c r="S27" s="665"/>
      <c r="T27" s="641"/>
      <c r="U27" s="641"/>
      <c r="V27" s="641"/>
      <c r="W27" s="641"/>
      <c r="X27" s="641"/>
      <c r="Y27" s="641"/>
      <c r="Z27" s="641"/>
      <c r="AA27" s="641"/>
      <c r="AB27" s="641"/>
      <c r="AC27" s="641"/>
      <c r="AD27" s="641"/>
      <c r="AE27" s="12"/>
    </row>
    <row r="28" spans="1:38" ht="23.25" customHeight="1" x14ac:dyDescent="0.35">
      <c r="A28" s="7"/>
      <c r="B28" s="585" t="s">
        <v>370</v>
      </c>
      <c r="C28" s="586"/>
      <c r="D28" s="131">
        <f>'Matriz de Indicadores'!AV56</f>
        <v>1</v>
      </c>
      <c r="E28" s="131">
        <f>'Matriz de Indicadores'!AV57</f>
        <v>1</v>
      </c>
      <c r="F28" s="131">
        <f t="shared" ref="F28:F42" si="4">IF(OR(D28="",$AD$22=""),"",D28*$AD$22)</f>
        <v>1</v>
      </c>
      <c r="G28" s="131">
        <f t="shared" ref="G28:G42" si="5">IF(OR(E28="",$AD$23=""),"",E28*$AD$23)</f>
        <v>1</v>
      </c>
      <c r="H28" s="210">
        <f t="shared" si="2"/>
        <v>0.95</v>
      </c>
      <c r="I28" s="197">
        <f t="shared" ref="I28:I42" si="6">IFERROR((F28*$L$22)+(G28*$L$23),"")</f>
        <v>1</v>
      </c>
      <c r="J28" s="664"/>
      <c r="K28" s="665"/>
      <c r="L28" s="665"/>
      <c r="M28" s="665"/>
      <c r="N28" s="665"/>
      <c r="O28" s="665"/>
      <c r="P28" s="665"/>
      <c r="Q28" s="665"/>
      <c r="R28" s="665"/>
      <c r="S28" s="665"/>
      <c r="T28" s="641"/>
      <c r="U28" s="641"/>
      <c r="V28" s="641"/>
      <c r="W28" s="641"/>
      <c r="X28" s="641"/>
      <c r="Y28" s="641"/>
      <c r="Z28" s="641"/>
      <c r="AA28" s="641"/>
      <c r="AB28" s="641"/>
      <c r="AC28" s="641"/>
      <c r="AD28" s="641"/>
      <c r="AE28" s="12"/>
    </row>
    <row r="29" spans="1:38" ht="23.25" customHeight="1" x14ac:dyDescent="0.35">
      <c r="A29" s="7"/>
      <c r="B29" s="585" t="s">
        <v>371</v>
      </c>
      <c r="C29" s="586"/>
      <c r="D29" s="131">
        <f>'Matriz de Indicadores'!AZ56</f>
        <v>1</v>
      </c>
      <c r="E29" s="131">
        <f>'Matriz de Indicadores'!AZ57</f>
        <v>1</v>
      </c>
      <c r="F29" s="131">
        <f t="shared" si="4"/>
        <v>1</v>
      </c>
      <c r="G29" s="131">
        <f t="shared" si="5"/>
        <v>1</v>
      </c>
      <c r="H29" s="210">
        <f t="shared" si="2"/>
        <v>0.95</v>
      </c>
      <c r="I29" s="197">
        <f t="shared" si="6"/>
        <v>1</v>
      </c>
      <c r="J29" s="664"/>
      <c r="K29" s="665"/>
      <c r="L29" s="665"/>
      <c r="M29" s="665"/>
      <c r="N29" s="665"/>
      <c r="O29" s="665"/>
      <c r="P29" s="665"/>
      <c r="Q29" s="665"/>
      <c r="R29" s="665"/>
      <c r="S29" s="665"/>
      <c r="T29" s="641"/>
      <c r="U29" s="641"/>
      <c r="V29" s="641"/>
      <c r="W29" s="641"/>
      <c r="X29" s="641"/>
      <c r="Y29" s="641"/>
      <c r="Z29" s="641"/>
      <c r="AA29" s="641"/>
      <c r="AB29" s="641"/>
      <c r="AC29" s="641"/>
      <c r="AD29" s="641"/>
      <c r="AE29" s="12"/>
    </row>
    <row r="30" spans="1:38" ht="23.25" customHeight="1" x14ac:dyDescent="0.35">
      <c r="A30" s="7"/>
      <c r="B30" s="585" t="s">
        <v>372</v>
      </c>
      <c r="C30" s="586"/>
      <c r="D30" s="131">
        <f>'Matriz de Indicadores'!BD56</f>
        <v>1</v>
      </c>
      <c r="E30" s="131">
        <f>'Matriz de Indicadores'!BD57</f>
        <v>1</v>
      </c>
      <c r="F30" s="131">
        <f t="shared" si="4"/>
        <v>1</v>
      </c>
      <c r="G30" s="131">
        <f t="shared" si="5"/>
        <v>1</v>
      </c>
      <c r="H30" s="210">
        <f t="shared" si="2"/>
        <v>0.95</v>
      </c>
      <c r="I30" s="197">
        <f t="shared" si="6"/>
        <v>1</v>
      </c>
      <c r="J30" s="664"/>
      <c r="K30" s="665"/>
      <c r="L30" s="665"/>
      <c r="M30" s="665"/>
      <c r="N30" s="665"/>
      <c r="O30" s="665"/>
      <c r="P30" s="665"/>
      <c r="Q30" s="665"/>
      <c r="R30" s="665"/>
      <c r="S30" s="665"/>
      <c r="T30" s="641"/>
      <c r="U30" s="641"/>
      <c r="V30" s="641"/>
      <c r="W30" s="641"/>
      <c r="X30" s="641"/>
      <c r="Y30" s="641"/>
      <c r="Z30" s="641"/>
      <c r="AA30" s="641"/>
      <c r="AB30" s="641"/>
      <c r="AC30" s="641"/>
      <c r="AD30" s="641"/>
      <c r="AE30" s="12"/>
    </row>
    <row r="31" spans="1:38" ht="23.25" customHeight="1" x14ac:dyDescent="0.35">
      <c r="A31" s="7"/>
      <c r="B31" s="585" t="s">
        <v>378</v>
      </c>
      <c r="C31" s="586"/>
      <c r="D31" s="131">
        <f>'Matriz de Indicadores'!$BH$56</f>
        <v>1</v>
      </c>
      <c r="E31" s="131">
        <f>'Matriz de Indicadores'!$BH$57</f>
        <v>1</v>
      </c>
      <c r="F31" s="131">
        <f t="shared" si="4"/>
        <v>1</v>
      </c>
      <c r="G31" s="131">
        <f t="shared" si="5"/>
        <v>1</v>
      </c>
      <c r="H31" s="210">
        <f t="shared" si="2"/>
        <v>0.95</v>
      </c>
      <c r="I31" s="197">
        <f t="shared" si="6"/>
        <v>1</v>
      </c>
      <c r="J31" s="664"/>
      <c r="K31" s="665"/>
      <c r="L31" s="665"/>
      <c r="M31" s="665"/>
      <c r="N31" s="665"/>
      <c r="O31" s="665"/>
      <c r="P31" s="665"/>
      <c r="Q31" s="665"/>
      <c r="R31" s="665"/>
      <c r="S31" s="665"/>
      <c r="T31" s="641"/>
      <c r="U31" s="641"/>
      <c r="V31" s="641"/>
      <c r="W31" s="641"/>
      <c r="X31" s="641"/>
      <c r="Y31" s="641"/>
      <c r="Z31" s="641"/>
      <c r="AA31" s="641"/>
      <c r="AB31" s="641"/>
      <c r="AC31" s="641"/>
      <c r="AD31" s="641"/>
      <c r="AE31" s="12"/>
    </row>
    <row r="32" spans="1:38" ht="23.25" customHeight="1" x14ac:dyDescent="0.35">
      <c r="A32" s="7"/>
      <c r="B32" s="585" t="s">
        <v>379</v>
      </c>
      <c r="C32" s="586"/>
      <c r="D32" s="131">
        <f>'Matriz de Indicadores'!$BL$56</f>
        <v>1</v>
      </c>
      <c r="E32" s="131">
        <f>'Matriz de Indicadores'!$BL$57</f>
        <v>1</v>
      </c>
      <c r="F32" s="131">
        <f t="shared" si="4"/>
        <v>1</v>
      </c>
      <c r="G32" s="131">
        <f t="shared" si="5"/>
        <v>1</v>
      </c>
      <c r="H32" s="210">
        <f t="shared" si="2"/>
        <v>0.95</v>
      </c>
      <c r="I32" s="197">
        <f t="shared" si="6"/>
        <v>1</v>
      </c>
      <c r="J32" s="664"/>
      <c r="K32" s="665"/>
      <c r="L32" s="665"/>
      <c r="M32" s="665"/>
      <c r="N32" s="665"/>
      <c r="O32" s="665"/>
      <c r="P32" s="665"/>
      <c r="Q32" s="665"/>
      <c r="R32" s="665"/>
      <c r="S32" s="665"/>
      <c r="T32" s="641"/>
      <c r="U32" s="641"/>
      <c r="V32" s="641"/>
      <c r="W32" s="641"/>
      <c r="X32" s="641"/>
      <c r="Y32" s="641"/>
      <c r="Z32" s="641"/>
      <c r="AA32" s="641"/>
      <c r="AB32" s="641"/>
      <c r="AC32" s="641"/>
      <c r="AD32" s="641"/>
      <c r="AE32" s="12"/>
    </row>
    <row r="33" spans="1:31" ht="23.25" customHeight="1" x14ac:dyDescent="0.35">
      <c r="A33" s="7"/>
      <c r="B33" s="585" t="s">
        <v>380</v>
      </c>
      <c r="C33" s="586"/>
      <c r="D33" s="131">
        <f>'Matriz de Indicadores'!$BP$56</f>
        <v>1</v>
      </c>
      <c r="E33" s="131">
        <f>'Matriz de Indicadores'!$BP$57</f>
        <v>1</v>
      </c>
      <c r="F33" s="131">
        <f t="shared" si="4"/>
        <v>1</v>
      </c>
      <c r="G33" s="131">
        <f t="shared" si="5"/>
        <v>1</v>
      </c>
      <c r="H33" s="210">
        <f t="shared" si="2"/>
        <v>0.95</v>
      </c>
      <c r="I33" s="197">
        <f t="shared" si="6"/>
        <v>1</v>
      </c>
      <c r="J33" s="664"/>
      <c r="K33" s="665"/>
      <c r="L33" s="665"/>
      <c r="M33" s="665"/>
      <c r="N33" s="665"/>
      <c r="O33" s="665"/>
      <c r="P33" s="665"/>
      <c r="Q33" s="665"/>
      <c r="R33" s="665"/>
      <c r="S33" s="665"/>
      <c r="T33" s="641"/>
      <c r="U33" s="641"/>
      <c r="V33" s="641"/>
      <c r="W33" s="641"/>
      <c r="X33" s="641"/>
      <c r="Y33" s="641"/>
      <c r="Z33" s="641"/>
      <c r="AA33" s="641"/>
      <c r="AB33" s="641"/>
      <c r="AC33" s="641"/>
      <c r="AD33" s="641"/>
      <c r="AE33" s="12"/>
    </row>
    <row r="34" spans="1:31" ht="23.25" customHeight="1" x14ac:dyDescent="0.35">
      <c r="A34" s="7"/>
      <c r="B34" s="585" t="s">
        <v>381</v>
      </c>
      <c r="C34" s="586"/>
      <c r="D34" s="131">
        <f>'Matriz de Indicadores'!$BT$56</f>
        <v>1</v>
      </c>
      <c r="E34" s="131">
        <f>'Matriz de Indicadores'!$BT$57</f>
        <v>1</v>
      </c>
      <c r="F34" s="131">
        <f t="shared" si="4"/>
        <v>1</v>
      </c>
      <c r="G34" s="131">
        <f t="shared" si="5"/>
        <v>1</v>
      </c>
      <c r="H34" s="210">
        <f t="shared" si="2"/>
        <v>0.95</v>
      </c>
      <c r="I34" s="197">
        <f t="shared" si="6"/>
        <v>1</v>
      </c>
      <c r="J34" s="664"/>
      <c r="K34" s="665"/>
      <c r="L34" s="665"/>
      <c r="M34" s="665"/>
      <c r="N34" s="665"/>
      <c r="O34" s="665"/>
      <c r="P34" s="665"/>
      <c r="Q34" s="665"/>
      <c r="R34" s="665"/>
      <c r="S34" s="665"/>
      <c r="T34" s="641"/>
      <c r="U34" s="641"/>
      <c r="V34" s="641"/>
      <c r="W34" s="641"/>
      <c r="X34" s="641"/>
      <c r="Y34" s="641"/>
      <c r="Z34" s="641"/>
      <c r="AA34" s="641"/>
      <c r="AB34" s="641"/>
      <c r="AC34" s="641"/>
      <c r="AD34" s="641"/>
      <c r="AE34" s="12"/>
    </row>
    <row r="35" spans="1:31" ht="23.25" customHeight="1" x14ac:dyDescent="0.35">
      <c r="A35" s="7"/>
      <c r="B35" s="585" t="s">
        <v>382</v>
      </c>
      <c r="C35" s="586"/>
      <c r="D35" s="131">
        <f>'Matriz de Indicadores'!$BX$56</f>
        <v>0</v>
      </c>
      <c r="E35" s="131">
        <f>'Matriz de Indicadores'!$BX$57</f>
        <v>0</v>
      </c>
      <c r="F35" s="131">
        <f t="shared" si="4"/>
        <v>0</v>
      </c>
      <c r="G35" s="131">
        <f t="shared" si="5"/>
        <v>0</v>
      </c>
      <c r="H35" s="210">
        <f t="shared" si="2"/>
        <v>0.95</v>
      </c>
      <c r="I35" s="197">
        <f t="shared" si="6"/>
        <v>0</v>
      </c>
      <c r="J35" s="664"/>
      <c r="K35" s="665"/>
      <c r="L35" s="665"/>
      <c r="M35" s="665"/>
      <c r="N35" s="665"/>
      <c r="O35" s="665"/>
      <c r="P35" s="665"/>
      <c r="Q35" s="665"/>
      <c r="R35" s="665"/>
      <c r="S35" s="665"/>
      <c r="T35" s="641"/>
      <c r="U35" s="641"/>
      <c r="V35" s="641"/>
      <c r="W35" s="641"/>
      <c r="X35" s="641"/>
      <c r="Y35" s="641"/>
      <c r="Z35" s="641"/>
      <c r="AA35" s="641"/>
      <c r="AB35" s="641"/>
      <c r="AC35" s="641"/>
      <c r="AD35" s="641"/>
      <c r="AE35" s="12"/>
    </row>
    <row r="36" spans="1:31" ht="23.25" customHeight="1" x14ac:dyDescent="0.35">
      <c r="A36" s="7"/>
      <c r="B36" s="585" t="s">
        <v>383</v>
      </c>
      <c r="C36" s="586"/>
      <c r="D36" s="131" t="str">
        <f>'Matriz de Indicadores'!$CB$56</f>
        <v/>
      </c>
      <c r="E36" s="131" t="str">
        <f>'Matriz de Indicadores'!$CB$57</f>
        <v/>
      </c>
      <c r="F36" s="131" t="str">
        <f t="shared" si="4"/>
        <v/>
      </c>
      <c r="G36" s="131" t="str">
        <f t="shared" si="5"/>
        <v/>
      </c>
      <c r="H36" s="210">
        <f t="shared" si="2"/>
        <v>0.95</v>
      </c>
      <c r="I36" s="197" t="str">
        <f t="shared" si="6"/>
        <v/>
      </c>
      <c r="J36" s="664"/>
      <c r="K36" s="665"/>
      <c r="L36" s="665"/>
      <c r="M36" s="665"/>
      <c r="N36" s="665"/>
      <c r="O36" s="665"/>
      <c r="P36" s="665"/>
      <c r="Q36" s="665"/>
      <c r="R36" s="665"/>
      <c r="S36" s="665"/>
      <c r="T36" s="641"/>
      <c r="U36" s="641"/>
      <c r="V36" s="641"/>
      <c r="W36" s="641"/>
      <c r="X36" s="641"/>
      <c r="Y36" s="641"/>
      <c r="Z36" s="641"/>
      <c r="AA36" s="641"/>
      <c r="AB36" s="641"/>
      <c r="AC36" s="641"/>
      <c r="AD36" s="641"/>
      <c r="AE36" s="12"/>
    </row>
    <row r="37" spans="1:31" ht="23.25" customHeight="1" x14ac:dyDescent="0.35">
      <c r="A37" s="7"/>
      <c r="B37" s="585" t="s">
        <v>384</v>
      </c>
      <c r="C37" s="586"/>
      <c r="D37" s="131" t="str">
        <f>'Matriz de Indicadores'!$CF$56</f>
        <v/>
      </c>
      <c r="E37" s="131" t="str">
        <f>'Matriz de Indicadores'!$CF$57</f>
        <v/>
      </c>
      <c r="F37" s="131" t="str">
        <f t="shared" si="4"/>
        <v/>
      </c>
      <c r="G37" s="131" t="str">
        <f t="shared" si="5"/>
        <v/>
      </c>
      <c r="H37" s="210">
        <f t="shared" si="2"/>
        <v>0.95</v>
      </c>
      <c r="I37" s="197" t="str">
        <f t="shared" si="6"/>
        <v/>
      </c>
      <c r="J37" s="664"/>
      <c r="K37" s="665"/>
      <c r="L37" s="665"/>
      <c r="M37" s="665"/>
      <c r="N37" s="665"/>
      <c r="O37" s="665"/>
      <c r="P37" s="665"/>
      <c r="Q37" s="665"/>
      <c r="R37" s="665"/>
      <c r="S37" s="665"/>
      <c r="T37" s="641"/>
      <c r="U37" s="641"/>
      <c r="V37" s="641"/>
      <c r="W37" s="641"/>
      <c r="X37" s="641"/>
      <c r="Y37" s="641"/>
      <c r="Z37" s="641"/>
      <c r="AA37" s="641"/>
      <c r="AB37" s="641"/>
      <c r="AC37" s="641"/>
      <c r="AD37" s="641"/>
      <c r="AE37" s="12"/>
    </row>
    <row r="38" spans="1:31" ht="23.25" customHeight="1" x14ac:dyDescent="0.35">
      <c r="A38" s="7"/>
      <c r="B38" s="585" t="s">
        <v>385</v>
      </c>
      <c r="C38" s="586"/>
      <c r="D38" s="131" t="str">
        <f>'Matriz de Indicadores'!$CJ$56</f>
        <v/>
      </c>
      <c r="E38" s="131" t="str">
        <f>'Matriz de Indicadores'!$CJ$57</f>
        <v/>
      </c>
      <c r="F38" s="131" t="str">
        <f t="shared" si="4"/>
        <v/>
      </c>
      <c r="G38" s="131" t="str">
        <f t="shared" si="5"/>
        <v/>
      </c>
      <c r="H38" s="210">
        <f t="shared" si="2"/>
        <v>0.95</v>
      </c>
      <c r="I38" s="197" t="str">
        <f t="shared" si="6"/>
        <v/>
      </c>
      <c r="J38" s="664"/>
      <c r="K38" s="665"/>
      <c r="L38" s="665"/>
      <c r="M38" s="665"/>
      <c r="N38" s="665"/>
      <c r="O38" s="665"/>
      <c r="P38" s="665"/>
      <c r="Q38" s="665"/>
      <c r="R38" s="665"/>
      <c r="S38" s="665"/>
      <c r="T38" s="641"/>
      <c r="U38" s="641"/>
      <c r="V38" s="641"/>
      <c r="W38" s="641"/>
      <c r="X38" s="641"/>
      <c r="Y38" s="641"/>
      <c r="Z38" s="641"/>
      <c r="AA38" s="641"/>
      <c r="AB38" s="641"/>
      <c r="AC38" s="641"/>
      <c r="AD38" s="641"/>
      <c r="AE38" s="12"/>
    </row>
    <row r="39" spans="1:31" ht="23.25" customHeight="1" x14ac:dyDescent="0.35">
      <c r="A39" s="7"/>
      <c r="B39" s="585" t="s">
        <v>386</v>
      </c>
      <c r="C39" s="586"/>
      <c r="D39" s="131" t="str">
        <f>'Matriz de Indicadores'!$CN$56</f>
        <v/>
      </c>
      <c r="E39" s="131" t="str">
        <f>'Matriz de Indicadores'!$CN$57</f>
        <v/>
      </c>
      <c r="F39" s="131" t="str">
        <f t="shared" si="4"/>
        <v/>
      </c>
      <c r="G39" s="131" t="str">
        <f t="shared" si="5"/>
        <v/>
      </c>
      <c r="H39" s="210">
        <f t="shared" si="2"/>
        <v>0.95</v>
      </c>
      <c r="I39" s="197" t="str">
        <f t="shared" si="6"/>
        <v/>
      </c>
      <c r="J39" s="664"/>
      <c r="K39" s="665"/>
      <c r="L39" s="665"/>
      <c r="M39" s="665"/>
      <c r="N39" s="665"/>
      <c r="O39" s="665"/>
      <c r="P39" s="665"/>
      <c r="Q39" s="665"/>
      <c r="R39" s="665"/>
      <c r="S39" s="665"/>
      <c r="T39" s="641"/>
      <c r="U39" s="641"/>
      <c r="V39" s="641"/>
      <c r="W39" s="641"/>
      <c r="X39" s="641"/>
      <c r="Y39" s="641"/>
      <c r="Z39" s="641"/>
      <c r="AA39" s="641"/>
      <c r="AB39" s="641"/>
      <c r="AC39" s="641"/>
      <c r="AD39" s="641"/>
      <c r="AE39" s="12"/>
    </row>
    <row r="40" spans="1:31" ht="23.25" customHeight="1" x14ac:dyDescent="0.35">
      <c r="A40" s="7"/>
      <c r="B40" s="585" t="s">
        <v>387</v>
      </c>
      <c r="C40" s="586"/>
      <c r="D40" s="131" t="str">
        <f>'Matriz de Indicadores'!$CR$56</f>
        <v/>
      </c>
      <c r="E40" s="131" t="str">
        <f>'Matriz de Indicadores'!$CR$57</f>
        <v/>
      </c>
      <c r="F40" s="131" t="str">
        <f t="shared" si="4"/>
        <v/>
      </c>
      <c r="G40" s="131" t="str">
        <f t="shared" si="5"/>
        <v/>
      </c>
      <c r="H40" s="210">
        <f t="shared" si="2"/>
        <v>0.95</v>
      </c>
      <c r="I40" s="197" t="str">
        <f t="shared" si="6"/>
        <v/>
      </c>
      <c r="J40" s="664"/>
      <c r="K40" s="665"/>
      <c r="L40" s="665"/>
      <c r="M40" s="665"/>
      <c r="N40" s="665"/>
      <c r="O40" s="665"/>
      <c r="P40" s="665"/>
      <c r="Q40" s="665"/>
      <c r="R40" s="665"/>
      <c r="S40" s="665"/>
      <c r="T40" s="641"/>
      <c r="U40" s="641"/>
      <c r="V40" s="641"/>
      <c r="W40" s="641"/>
      <c r="X40" s="641"/>
      <c r="Y40" s="641"/>
      <c r="Z40" s="641"/>
      <c r="AA40" s="641"/>
      <c r="AB40" s="641"/>
      <c r="AC40" s="641"/>
      <c r="AD40" s="641"/>
      <c r="AE40" s="12"/>
    </row>
    <row r="41" spans="1:31" ht="23.25" customHeight="1" x14ac:dyDescent="0.35">
      <c r="A41" s="7"/>
      <c r="B41" s="585" t="s">
        <v>388</v>
      </c>
      <c r="C41" s="586"/>
      <c r="D41" s="131">
        <f>'Matriz de Indicadores'!$CV$56</f>
        <v>0</v>
      </c>
      <c r="E41" s="131">
        <f>'Matriz de Indicadores'!$CV$57</f>
        <v>0</v>
      </c>
      <c r="F41" s="131">
        <f t="shared" si="4"/>
        <v>0</v>
      </c>
      <c r="G41" s="131">
        <f t="shared" si="5"/>
        <v>0</v>
      </c>
      <c r="H41" s="210">
        <f t="shared" si="2"/>
        <v>0.95</v>
      </c>
      <c r="I41" s="197">
        <f t="shared" si="6"/>
        <v>0</v>
      </c>
      <c r="J41" s="664"/>
      <c r="K41" s="665"/>
      <c r="L41" s="665"/>
      <c r="M41" s="665"/>
      <c r="N41" s="665"/>
      <c r="O41" s="665"/>
      <c r="P41" s="665"/>
      <c r="Q41" s="665"/>
      <c r="R41" s="665"/>
      <c r="S41" s="665"/>
      <c r="T41" s="641"/>
      <c r="U41" s="641"/>
      <c r="V41" s="641"/>
      <c r="W41" s="641"/>
      <c r="X41" s="641"/>
      <c r="Y41" s="641"/>
      <c r="Z41" s="641"/>
      <c r="AA41" s="641"/>
      <c r="AB41" s="641"/>
      <c r="AC41" s="641"/>
      <c r="AD41" s="641"/>
      <c r="AE41" s="12"/>
    </row>
    <row r="42" spans="1:31" ht="23.25" customHeight="1" x14ac:dyDescent="0.35">
      <c r="A42" s="7"/>
      <c r="B42" s="585" t="s">
        <v>389</v>
      </c>
      <c r="C42" s="586"/>
      <c r="D42" s="131">
        <f>'Matriz de Indicadores'!$CZ$56</f>
        <v>0</v>
      </c>
      <c r="E42" s="131">
        <f>'Matriz de Indicadores'!$CZ$57</f>
        <v>0</v>
      </c>
      <c r="F42" s="131">
        <f t="shared" si="4"/>
        <v>0</v>
      </c>
      <c r="G42" s="131">
        <f t="shared" si="5"/>
        <v>0</v>
      </c>
      <c r="H42" s="210">
        <f t="shared" si="2"/>
        <v>0.95</v>
      </c>
      <c r="I42" s="197">
        <f t="shared" si="6"/>
        <v>0</v>
      </c>
      <c r="J42" s="664"/>
      <c r="K42" s="665"/>
      <c r="L42" s="665"/>
      <c r="M42" s="665"/>
      <c r="N42" s="665"/>
      <c r="O42" s="665"/>
      <c r="P42" s="665"/>
      <c r="Q42" s="665"/>
      <c r="R42" s="665"/>
      <c r="S42" s="665"/>
      <c r="T42" s="641"/>
      <c r="U42" s="641"/>
      <c r="V42" s="641"/>
      <c r="W42" s="641"/>
      <c r="X42" s="641"/>
      <c r="Y42" s="641"/>
      <c r="Z42" s="641"/>
      <c r="AA42" s="641"/>
      <c r="AB42" s="641"/>
      <c r="AC42" s="641"/>
      <c r="AD42" s="641"/>
      <c r="AE42" s="12"/>
    </row>
    <row r="43" spans="1:31" ht="23.25" customHeight="1" x14ac:dyDescent="0.35">
      <c r="A43" s="7"/>
      <c r="B43" s="514" t="s">
        <v>393</v>
      </c>
      <c r="C43" s="515"/>
      <c r="D43" s="515"/>
      <c r="E43" s="515"/>
      <c r="F43" s="515"/>
      <c r="G43" s="515"/>
      <c r="H43" s="515"/>
      <c r="I43" s="515"/>
      <c r="J43" s="515"/>
      <c r="K43" s="515"/>
      <c r="L43" s="515"/>
      <c r="M43" s="515"/>
      <c r="N43" s="515"/>
      <c r="O43" s="515"/>
      <c r="P43" s="515"/>
      <c r="Q43" s="515"/>
      <c r="R43" s="515"/>
      <c r="S43" s="515"/>
      <c r="T43" s="515"/>
      <c r="U43" s="515"/>
      <c r="V43" s="515"/>
      <c r="W43" s="515"/>
      <c r="X43" s="515"/>
      <c r="Y43" s="515"/>
      <c r="Z43" s="515"/>
      <c r="AA43" s="515"/>
      <c r="AB43" s="515"/>
      <c r="AC43" s="515"/>
      <c r="AD43" s="515"/>
      <c r="AE43" s="12"/>
    </row>
    <row r="44" spans="1:31" ht="23.25" customHeight="1" x14ac:dyDescent="0.35">
      <c r="A44" s="7"/>
      <c r="B44" s="601"/>
      <c r="C44" s="601"/>
      <c r="D44" s="601"/>
      <c r="E44" s="601"/>
      <c r="F44" s="601"/>
      <c r="G44" s="601"/>
      <c r="H44" s="601"/>
      <c r="I44" s="601"/>
      <c r="J44" s="601"/>
      <c r="K44" s="601"/>
      <c r="L44" s="601"/>
      <c r="M44" s="601"/>
      <c r="N44" s="601"/>
      <c r="O44" s="601"/>
      <c r="P44" s="601"/>
      <c r="Q44" s="601"/>
      <c r="R44" s="601"/>
      <c r="S44" s="601"/>
      <c r="T44" s="604"/>
      <c r="U44" s="600"/>
      <c r="V44" s="601"/>
      <c r="W44" s="601"/>
      <c r="X44" s="601"/>
      <c r="Y44" s="601"/>
      <c r="Z44" s="601"/>
      <c r="AA44" s="601"/>
      <c r="AB44" s="601"/>
      <c r="AC44" s="601"/>
      <c r="AD44" s="601"/>
      <c r="AE44" s="12"/>
    </row>
    <row r="45" spans="1:31" ht="23.25" customHeight="1" x14ac:dyDescent="0.35">
      <c r="A45" s="7"/>
      <c r="B45" s="603"/>
      <c r="C45" s="603"/>
      <c r="D45" s="603"/>
      <c r="E45" s="603"/>
      <c r="F45" s="603"/>
      <c r="G45" s="603"/>
      <c r="H45" s="603"/>
      <c r="I45" s="603"/>
      <c r="J45" s="603"/>
      <c r="K45" s="603"/>
      <c r="L45" s="603"/>
      <c r="M45" s="603"/>
      <c r="N45" s="603"/>
      <c r="O45" s="603"/>
      <c r="P45" s="603"/>
      <c r="Q45" s="603"/>
      <c r="R45" s="603"/>
      <c r="S45" s="603"/>
      <c r="T45" s="605"/>
      <c r="U45" s="602"/>
      <c r="V45" s="603"/>
      <c r="W45" s="603"/>
      <c r="X45" s="603"/>
      <c r="Y45" s="603"/>
      <c r="Z45" s="603"/>
      <c r="AA45" s="603"/>
      <c r="AB45" s="603"/>
      <c r="AC45" s="603"/>
      <c r="AD45" s="603"/>
      <c r="AE45" s="12"/>
    </row>
    <row r="46" spans="1:31" ht="23.25" customHeight="1" x14ac:dyDescent="0.35">
      <c r="A46" s="7"/>
      <c r="B46" s="603"/>
      <c r="C46" s="603"/>
      <c r="D46" s="603"/>
      <c r="E46" s="603"/>
      <c r="F46" s="603"/>
      <c r="G46" s="603"/>
      <c r="H46" s="603"/>
      <c r="I46" s="603"/>
      <c r="J46" s="603"/>
      <c r="K46" s="603"/>
      <c r="L46" s="603"/>
      <c r="M46" s="603"/>
      <c r="N46" s="603"/>
      <c r="O46" s="603"/>
      <c r="P46" s="603"/>
      <c r="Q46" s="603"/>
      <c r="R46" s="603"/>
      <c r="S46" s="603"/>
      <c r="T46" s="605"/>
      <c r="U46" s="602"/>
      <c r="V46" s="603"/>
      <c r="W46" s="603"/>
      <c r="X46" s="603"/>
      <c r="Y46" s="603"/>
      <c r="Z46" s="603"/>
      <c r="AA46" s="603"/>
      <c r="AB46" s="603"/>
      <c r="AC46" s="603"/>
      <c r="AD46" s="603"/>
      <c r="AE46" s="12"/>
    </row>
    <row r="47" spans="1:31" ht="23.25" customHeight="1" x14ac:dyDescent="0.35">
      <c r="A47" s="7"/>
      <c r="B47" s="603"/>
      <c r="C47" s="603"/>
      <c r="D47" s="603"/>
      <c r="E47" s="603"/>
      <c r="F47" s="603"/>
      <c r="G47" s="603"/>
      <c r="H47" s="603"/>
      <c r="I47" s="603"/>
      <c r="J47" s="603"/>
      <c r="K47" s="603"/>
      <c r="L47" s="603"/>
      <c r="M47" s="603"/>
      <c r="N47" s="603"/>
      <c r="O47" s="603"/>
      <c r="P47" s="603"/>
      <c r="Q47" s="603"/>
      <c r="R47" s="603"/>
      <c r="S47" s="603"/>
      <c r="T47" s="605"/>
      <c r="U47" s="602"/>
      <c r="V47" s="603"/>
      <c r="W47" s="603"/>
      <c r="X47" s="603"/>
      <c r="Y47" s="603"/>
      <c r="Z47" s="603"/>
      <c r="AA47" s="603"/>
      <c r="AB47" s="603"/>
      <c r="AC47" s="603"/>
      <c r="AD47" s="603"/>
      <c r="AE47" s="12"/>
    </row>
    <row r="48" spans="1:31" ht="23.25" customHeight="1" x14ac:dyDescent="0.35">
      <c r="A48" s="7"/>
      <c r="B48" s="603"/>
      <c r="C48" s="603"/>
      <c r="D48" s="603"/>
      <c r="E48" s="603"/>
      <c r="F48" s="603"/>
      <c r="G48" s="603"/>
      <c r="H48" s="603"/>
      <c r="I48" s="603"/>
      <c r="J48" s="603"/>
      <c r="K48" s="603"/>
      <c r="L48" s="603"/>
      <c r="M48" s="603"/>
      <c r="N48" s="603"/>
      <c r="O48" s="603"/>
      <c r="P48" s="603"/>
      <c r="Q48" s="603"/>
      <c r="R48" s="603"/>
      <c r="S48" s="603"/>
      <c r="T48" s="605"/>
      <c r="U48" s="602"/>
      <c r="V48" s="603"/>
      <c r="W48" s="603"/>
      <c r="X48" s="603"/>
      <c r="Y48" s="603"/>
      <c r="Z48" s="603"/>
      <c r="AA48" s="603"/>
      <c r="AB48" s="603"/>
      <c r="AC48" s="603"/>
      <c r="AD48" s="603"/>
      <c r="AE48" s="12"/>
    </row>
    <row r="49" spans="1:31" ht="23.25" customHeight="1" x14ac:dyDescent="0.35">
      <c r="A49" s="7"/>
      <c r="B49" s="603"/>
      <c r="C49" s="603"/>
      <c r="D49" s="603"/>
      <c r="E49" s="603"/>
      <c r="F49" s="603"/>
      <c r="G49" s="603"/>
      <c r="H49" s="603"/>
      <c r="I49" s="603"/>
      <c r="J49" s="603"/>
      <c r="K49" s="603"/>
      <c r="L49" s="603"/>
      <c r="M49" s="603"/>
      <c r="N49" s="603"/>
      <c r="O49" s="603"/>
      <c r="P49" s="603"/>
      <c r="Q49" s="603"/>
      <c r="R49" s="603"/>
      <c r="S49" s="603"/>
      <c r="T49" s="605"/>
      <c r="U49" s="602"/>
      <c r="V49" s="603"/>
      <c r="W49" s="603"/>
      <c r="X49" s="603"/>
      <c r="Y49" s="603"/>
      <c r="Z49" s="603"/>
      <c r="AA49" s="603"/>
      <c r="AB49" s="603"/>
      <c r="AC49" s="603"/>
      <c r="AD49" s="603"/>
      <c r="AE49" s="12"/>
    </row>
    <row r="50" spans="1:31" ht="23.25" customHeight="1" x14ac:dyDescent="0.35">
      <c r="A50" s="7"/>
      <c r="B50" s="603"/>
      <c r="C50" s="603"/>
      <c r="D50" s="603"/>
      <c r="E50" s="603"/>
      <c r="F50" s="603"/>
      <c r="G50" s="603"/>
      <c r="H50" s="603"/>
      <c r="I50" s="603"/>
      <c r="J50" s="603"/>
      <c r="K50" s="603"/>
      <c r="L50" s="603"/>
      <c r="M50" s="603"/>
      <c r="N50" s="603"/>
      <c r="O50" s="603"/>
      <c r="P50" s="603"/>
      <c r="Q50" s="603"/>
      <c r="R50" s="603"/>
      <c r="S50" s="603"/>
      <c r="T50" s="605"/>
      <c r="U50" s="606"/>
      <c r="V50" s="607"/>
      <c r="W50" s="607"/>
      <c r="X50" s="607"/>
      <c r="Y50" s="607"/>
      <c r="Z50" s="607"/>
      <c r="AA50" s="607"/>
      <c r="AB50" s="607"/>
      <c r="AC50" s="607"/>
      <c r="AD50" s="607"/>
      <c r="AE50" s="12"/>
    </row>
    <row r="51" spans="1:31" ht="23.25" customHeight="1" x14ac:dyDescent="0.35">
      <c r="A51" s="7"/>
      <c r="B51" s="603"/>
      <c r="C51" s="603"/>
      <c r="D51" s="603"/>
      <c r="E51" s="603"/>
      <c r="F51" s="603"/>
      <c r="G51" s="603"/>
      <c r="H51" s="603"/>
      <c r="I51" s="603"/>
      <c r="J51" s="603"/>
      <c r="K51" s="603"/>
      <c r="L51" s="603"/>
      <c r="M51" s="603"/>
      <c r="N51" s="603"/>
      <c r="O51" s="603"/>
      <c r="P51" s="603"/>
      <c r="Q51" s="603"/>
      <c r="R51" s="603"/>
      <c r="S51" s="603"/>
      <c r="T51" s="605"/>
      <c r="U51" s="600"/>
      <c r="V51" s="601"/>
      <c r="W51" s="601"/>
      <c r="X51" s="601"/>
      <c r="Y51" s="601"/>
      <c r="Z51" s="601"/>
      <c r="AA51" s="601"/>
      <c r="AB51" s="601"/>
      <c r="AC51" s="601"/>
      <c r="AD51" s="601"/>
      <c r="AE51" s="12"/>
    </row>
    <row r="52" spans="1:31" ht="23.25" customHeight="1" x14ac:dyDescent="0.35">
      <c r="A52" s="7"/>
      <c r="B52" s="603"/>
      <c r="C52" s="603"/>
      <c r="D52" s="603"/>
      <c r="E52" s="603"/>
      <c r="F52" s="603"/>
      <c r="G52" s="603"/>
      <c r="H52" s="603"/>
      <c r="I52" s="603"/>
      <c r="J52" s="603"/>
      <c r="K52" s="603"/>
      <c r="L52" s="603"/>
      <c r="M52" s="603"/>
      <c r="N52" s="603"/>
      <c r="O52" s="603"/>
      <c r="P52" s="603"/>
      <c r="Q52" s="603"/>
      <c r="R52" s="603"/>
      <c r="S52" s="603"/>
      <c r="T52" s="605"/>
      <c r="U52" s="602"/>
      <c r="V52" s="603"/>
      <c r="W52" s="603"/>
      <c r="X52" s="603"/>
      <c r="Y52" s="603"/>
      <c r="Z52" s="603"/>
      <c r="AA52" s="603"/>
      <c r="AB52" s="603"/>
      <c r="AC52" s="603"/>
      <c r="AD52" s="603"/>
      <c r="AE52" s="12"/>
    </row>
    <row r="53" spans="1:31" ht="23.25" customHeight="1" x14ac:dyDescent="0.35">
      <c r="A53" s="7"/>
      <c r="B53" s="603"/>
      <c r="C53" s="603"/>
      <c r="D53" s="603"/>
      <c r="E53" s="603"/>
      <c r="F53" s="603"/>
      <c r="G53" s="603"/>
      <c r="H53" s="603"/>
      <c r="I53" s="603"/>
      <c r="J53" s="603"/>
      <c r="K53" s="603"/>
      <c r="L53" s="603"/>
      <c r="M53" s="603"/>
      <c r="N53" s="603"/>
      <c r="O53" s="603"/>
      <c r="P53" s="603"/>
      <c r="Q53" s="603"/>
      <c r="R53" s="603"/>
      <c r="S53" s="603"/>
      <c r="T53" s="605"/>
      <c r="U53" s="602"/>
      <c r="V53" s="603"/>
      <c r="W53" s="603"/>
      <c r="X53" s="603"/>
      <c r="Y53" s="603"/>
      <c r="Z53" s="603"/>
      <c r="AA53" s="603"/>
      <c r="AB53" s="603"/>
      <c r="AC53" s="603"/>
      <c r="AD53" s="603"/>
      <c r="AE53" s="12"/>
    </row>
    <row r="54" spans="1:31" ht="23.25" customHeight="1" x14ac:dyDescent="0.35">
      <c r="A54" s="7"/>
      <c r="B54" s="603"/>
      <c r="C54" s="603"/>
      <c r="D54" s="603"/>
      <c r="E54" s="603"/>
      <c r="F54" s="603"/>
      <c r="G54" s="603"/>
      <c r="H54" s="603"/>
      <c r="I54" s="603"/>
      <c r="J54" s="603"/>
      <c r="K54" s="603"/>
      <c r="L54" s="603"/>
      <c r="M54" s="603"/>
      <c r="N54" s="603"/>
      <c r="O54" s="603"/>
      <c r="P54" s="603"/>
      <c r="Q54" s="603"/>
      <c r="R54" s="603"/>
      <c r="S54" s="603"/>
      <c r="T54" s="605"/>
      <c r="U54" s="602"/>
      <c r="V54" s="603"/>
      <c r="W54" s="603"/>
      <c r="X54" s="603"/>
      <c r="Y54" s="603"/>
      <c r="Z54" s="603"/>
      <c r="AA54" s="603"/>
      <c r="AB54" s="603"/>
      <c r="AC54" s="603"/>
      <c r="AD54" s="603"/>
      <c r="AE54" s="12"/>
    </row>
    <row r="55" spans="1:31" ht="23.25" customHeight="1" x14ac:dyDescent="0.35">
      <c r="A55" s="7"/>
      <c r="B55" s="603"/>
      <c r="C55" s="603"/>
      <c r="D55" s="603"/>
      <c r="E55" s="603"/>
      <c r="F55" s="603"/>
      <c r="G55" s="603"/>
      <c r="H55" s="603"/>
      <c r="I55" s="603"/>
      <c r="J55" s="603"/>
      <c r="K55" s="603"/>
      <c r="L55" s="603"/>
      <c r="M55" s="603"/>
      <c r="N55" s="603"/>
      <c r="O55" s="603"/>
      <c r="P55" s="603"/>
      <c r="Q55" s="603"/>
      <c r="R55" s="603"/>
      <c r="S55" s="603"/>
      <c r="T55" s="605"/>
      <c r="U55" s="602"/>
      <c r="V55" s="603"/>
      <c r="W55" s="603"/>
      <c r="X55" s="603"/>
      <c r="Y55" s="603"/>
      <c r="Z55" s="603"/>
      <c r="AA55" s="603"/>
      <c r="AB55" s="603"/>
      <c r="AC55" s="603"/>
      <c r="AD55" s="603"/>
      <c r="AE55" s="12"/>
    </row>
    <row r="56" spans="1:31" ht="23.25" customHeight="1" x14ac:dyDescent="0.35">
      <c r="A56" s="7"/>
      <c r="B56" s="603"/>
      <c r="C56" s="603"/>
      <c r="D56" s="603"/>
      <c r="E56" s="603"/>
      <c r="F56" s="603"/>
      <c r="G56" s="603"/>
      <c r="H56" s="603"/>
      <c r="I56" s="603"/>
      <c r="J56" s="603"/>
      <c r="K56" s="603"/>
      <c r="L56" s="603"/>
      <c r="M56" s="603"/>
      <c r="N56" s="603"/>
      <c r="O56" s="603"/>
      <c r="P56" s="603"/>
      <c r="Q56" s="603"/>
      <c r="R56" s="603"/>
      <c r="S56" s="603"/>
      <c r="T56" s="605"/>
      <c r="U56" s="602"/>
      <c r="V56" s="603"/>
      <c r="W56" s="603"/>
      <c r="X56" s="603"/>
      <c r="Y56" s="603"/>
      <c r="Z56" s="603"/>
      <c r="AA56" s="603"/>
      <c r="AB56" s="603"/>
      <c r="AC56" s="603"/>
      <c r="AD56" s="603"/>
      <c r="AE56" s="12"/>
    </row>
    <row r="57" spans="1:31" ht="23.25" customHeight="1" x14ac:dyDescent="0.35">
      <c r="A57" s="7"/>
      <c r="B57" s="603"/>
      <c r="C57" s="603"/>
      <c r="D57" s="603"/>
      <c r="E57" s="603"/>
      <c r="F57" s="603"/>
      <c r="G57" s="603"/>
      <c r="H57" s="603"/>
      <c r="I57" s="603"/>
      <c r="J57" s="603"/>
      <c r="K57" s="603"/>
      <c r="L57" s="603"/>
      <c r="M57" s="603"/>
      <c r="N57" s="603"/>
      <c r="O57" s="603"/>
      <c r="P57" s="603"/>
      <c r="Q57" s="603"/>
      <c r="R57" s="603"/>
      <c r="S57" s="603"/>
      <c r="T57" s="605"/>
      <c r="U57" s="602"/>
      <c r="V57" s="603"/>
      <c r="W57" s="603"/>
      <c r="X57" s="603"/>
      <c r="Y57" s="603"/>
      <c r="Z57" s="603"/>
      <c r="AA57" s="603"/>
      <c r="AB57" s="603"/>
      <c r="AC57" s="603"/>
      <c r="AD57" s="603"/>
      <c r="AE57" s="12"/>
    </row>
    <row r="58" spans="1:31" ht="23.25" customHeight="1" x14ac:dyDescent="0.35">
      <c r="A58" s="7"/>
      <c r="B58" s="603"/>
      <c r="C58" s="603"/>
      <c r="D58" s="603"/>
      <c r="E58" s="603"/>
      <c r="F58" s="603"/>
      <c r="G58" s="603"/>
      <c r="H58" s="603"/>
      <c r="I58" s="603"/>
      <c r="J58" s="603"/>
      <c r="K58" s="603"/>
      <c r="L58" s="603"/>
      <c r="M58" s="603"/>
      <c r="N58" s="603"/>
      <c r="O58" s="603"/>
      <c r="P58" s="603"/>
      <c r="Q58" s="603"/>
      <c r="R58" s="603"/>
      <c r="S58" s="603"/>
      <c r="T58" s="605"/>
      <c r="U58" s="602"/>
      <c r="V58" s="603"/>
      <c r="W58" s="603"/>
      <c r="X58" s="603"/>
      <c r="Y58" s="603"/>
      <c r="Z58" s="603"/>
      <c r="AA58" s="603"/>
      <c r="AB58" s="603"/>
      <c r="AC58" s="603"/>
      <c r="AD58" s="603"/>
      <c r="AE58" s="12"/>
    </row>
    <row r="59" spans="1:31" ht="23.25" customHeight="1" x14ac:dyDescent="0.35">
      <c r="A59" s="7"/>
      <c r="B59" s="603"/>
      <c r="C59" s="603"/>
      <c r="D59" s="603"/>
      <c r="E59" s="603"/>
      <c r="F59" s="603"/>
      <c r="G59" s="603"/>
      <c r="H59" s="603"/>
      <c r="I59" s="603"/>
      <c r="J59" s="603"/>
      <c r="K59" s="603"/>
      <c r="L59" s="603"/>
      <c r="M59" s="603"/>
      <c r="N59" s="603"/>
      <c r="O59" s="603"/>
      <c r="P59" s="603"/>
      <c r="Q59" s="603"/>
      <c r="R59" s="603"/>
      <c r="S59" s="603"/>
      <c r="T59" s="605"/>
      <c r="U59" s="602"/>
      <c r="V59" s="603"/>
      <c r="W59" s="603"/>
      <c r="X59" s="603"/>
      <c r="Y59" s="603"/>
      <c r="Z59" s="603"/>
      <c r="AA59" s="603"/>
      <c r="AB59" s="603"/>
      <c r="AC59" s="603"/>
      <c r="AD59" s="603"/>
      <c r="AE59" s="12"/>
    </row>
    <row r="60" spans="1:31" ht="23.25" customHeight="1" x14ac:dyDescent="0.35">
      <c r="A60" s="7"/>
      <c r="B60" s="603"/>
      <c r="C60" s="603"/>
      <c r="D60" s="603"/>
      <c r="E60" s="603"/>
      <c r="F60" s="603"/>
      <c r="G60" s="603"/>
      <c r="H60" s="603"/>
      <c r="I60" s="603"/>
      <c r="J60" s="603"/>
      <c r="K60" s="603"/>
      <c r="L60" s="603"/>
      <c r="M60" s="603"/>
      <c r="N60" s="603"/>
      <c r="O60" s="603"/>
      <c r="P60" s="603"/>
      <c r="Q60" s="603"/>
      <c r="R60" s="603"/>
      <c r="S60" s="603"/>
      <c r="T60" s="605"/>
      <c r="U60" s="602"/>
      <c r="V60" s="603"/>
      <c r="W60" s="603"/>
      <c r="X60" s="603"/>
      <c r="Y60" s="603"/>
      <c r="Z60" s="603"/>
      <c r="AA60" s="603"/>
      <c r="AB60" s="603"/>
      <c r="AC60" s="603"/>
      <c r="AD60" s="603"/>
      <c r="AE60" s="12"/>
    </row>
    <row r="61" spans="1:31" ht="23.25" customHeight="1" x14ac:dyDescent="0.35">
      <c r="A61" s="7"/>
      <c r="B61" s="603"/>
      <c r="C61" s="603"/>
      <c r="D61" s="603"/>
      <c r="E61" s="603"/>
      <c r="F61" s="603"/>
      <c r="G61" s="603"/>
      <c r="H61" s="603"/>
      <c r="I61" s="603"/>
      <c r="J61" s="603"/>
      <c r="K61" s="603"/>
      <c r="L61" s="603"/>
      <c r="M61" s="603"/>
      <c r="N61" s="603"/>
      <c r="O61" s="603"/>
      <c r="P61" s="603"/>
      <c r="Q61" s="603"/>
      <c r="R61" s="603"/>
      <c r="S61" s="603"/>
      <c r="T61" s="605"/>
      <c r="U61" s="602"/>
      <c r="V61" s="603"/>
      <c r="W61" s="603"/>
      <c r="X61" s="603"/>
      <c r="Y61" s="603"/>
      <c r="Z61" s="603"/>
      <c r="AA61" s="603"/>
      <c r="AB61" s="603"/>
      <c r="AC61" s="603"/>
      <c r="AD61" s="603"/>
      <c r="AE61" s="12"/>
    </row>
    <row r="62" spans="1:31" ht="23.25" customHeight="1" x14ac:dyDescent="0.35">
      <c r="A62" s="12"/>
      <c r="B62" s="12"/>
      <c r="C62" s="12"/>
      <c r="D62" s="12"/>
      <c r="E62" s="12"/>
      <c r="F62" s="12"/>
      <c r="G62" s="12"/>
      <c r="H62" s="12"/>
      <c r="I62" s="12"/>
      <c r="J62" s="12"/>
      <c r="K62" s="12"/>
      <c r="L62" s="12"/>
      <c r="M62" s="70"/>
      <c r="N62" s="70"/>
      <c r="O62" s="12"/>
      <c r="P62" s="12"/>
      <c r="Q62" s="12"/>
      <c r="R62" s="12"/>
      <c r="S62" s="12"/>
      <c r="T62" s="12"/>
      <c r="U62" s="12"/>
      <c r="V62" s="12"/>
      <c r="W62" s="12"/>
      <c r="X62" s="12"/>
      <c r="Y62" s="12"/>
      <c r="Z62" s="12"/>
      <c r="AA62" s="12"/>
      <c r="AB62" s="12"/>
      <c r="AC62" s="12"/>
      <c r="AD62" s="12"/>
      <c r="AE62" s="12"/>
    </row>
  </sheetData>
  <sheetProtection selectLockedCells="1"/>
  <mergeCells count="108">
    <mergeCell ref="B25:C25"/>
    <mergeCell ref="B26:C26"/>
    <mergeCell ref="J25:S25"/>
    <mergeCell ref="J26:S26"/>
    <mergeCell ref="T25:AD25"/>
    <mergeCell ref="T26:AD26"/>
    <mergeCell ref="C22:H22"/>
    <mergeCell ref="I22:K22"/>
    <mergeCell ref="N22:V22"/>
    <mergeCell ref="W22:AC22"/>
    <mergeCell ref="C23:H23"/>
    <mergeCell ref="I23:K23"/>
    <mergeCell ref="N23:V23"/>
    <mergeCell ref="W23:AC23"/>
    <mergeCell ref="C21:H21"/>
    <mergeCell ref="I21:K21"/>
    <mergeCell ref="N21:V21"/>
    <mergeCell ref="W21:AC21"/>
    <mergeCell ref="G18:M18"/>
    <mergeCell ref="O18:AD18"/>
    <mergeCell ref="B19:AD19"/>
    <mergeCell ref="B17:C17"/>
    <mergeCell ref="D17:F17"/>
    <mergeCell ref="G17:AD17"/>
    <mergeCell ref="B16:C16"/>
    <mergeCell ref="D16:E16"/>
    <mergeCell ref="F16:G16"/>
    <mergeCell ref="J16:K16"/>
    <mergeCell ref="L16:N16"/>
    <mergeCell ref="C20:E20"/>
    <mergeCell ref="G20:P20"/>
    <mergeCell ref="R20:AD20"/>
    <mergeCell ref="B11:C11"/>
    <mergeCell ref="B12:C12"/>
    <mergeCell ref="B13:J13"/>
    <mergeCell ref="K13:AD13"/>
    <mergeCell ref="D11:AB11"/>
    <mergeCell ref="D12:AB12"/>
    <mergeCell ref="AC11:AD11"/>
    <mergeCell ref="AC12:AD12"/>
    <mergeCell ref="S16:T16"/>
    <mergeCell ref="Y16:AA16"/>
    <mergeCell ref="B14:J14"/>
    <mergeCell ref="K14:AD14"/>
    <mergeCell ref="B15:C15"/>
    <mergeCell ref="D15:E15"/>
    <mergeCell ref="F15:G15"/>
    <mergeCell ref="H15:I15"/>
    <mergeCell ref="J15:K15"/>
    <mergeCell ref="L15:N15"/>
    <mergeCell ref="O15:AD15"/>
    <mergeCell ref="B18:C18"/>
    <mergeCell ref="D18:F18"/>
    <mergeCell ref="B39:C39"/>
    <mergeCell ref="B36:C36"/>
    <mergeCell ref="B37:C37"/>
    <mergeCell ref="B40:C40"/>
    <mergeCell ref="T36:AD36"/>
    <mergeCell ref="T24:AD24"/>
    <mergeCell ref="T27:AD27"/>
    <mergeCell ref="T28:AD28"/>
    <mergeCell ref="T29:AD29"/>
    <mergeCell ref="T30:AD30"/>
    <mergeCell ref="B35:C35"/>
    <mergeCell ref="B32:C32"/>
    <mergeCell ref="B33:C33"/>
    <mergeCell ref="J24:S24"/>
    <mergeCell ref="J27:S27"/>
    <mergeCell ref="B24:C24"/>
    <mergeCell ref="B27:C27"/>
    <mergeCell ref="B30:C30"/>
    <mergeCell ref="B31:C31"/>
    <mergeCell ref="B41:C41"/>
    <mergeCell ref="B38:C38"/>
    <mergeCell ref="B43:AD43"/>
    <mergeCell ref="B44:T61"/>
    <mergeCell ref="U44:AD50"/>
    <mergeCell ref="U51:AD61"/>
    <mergeCell ref="B42:C42"/>
    <mergeCell ref="J42:S42"/>
    <mergeCell ref="T42:AD42"/>
    <mergeCell ref="T39:AD39"/>
    <mergeCell ref="T40:AD40"/>
    <mergeCell ref="T41:AD41"/>
    <mergeCell ref="J39:S39"/>
    <mergeCell ref="J40:S40"/>
    <mergeCell ref="J41:S41"/>
    <mergeCell ref="B28:C28"/>
    <mergeCell ref="B29:C29"/>
    <mergeCell ref="B34:C34"/>
    <mergeCell ref="J28:S28"/>
    <mergeCell ref="J29:S29"/>
    <mergeCell ref="J30:S30"/>
    <mergeCell ref="J31:S31"/>
    <mergeCell ref="J32:S32"/>
    <mergeCell ref="J33:S33"/>
    <mergeCell ref="J34:S34"/>
    <mergeCell ref="J35:S35"/>
    <mergeCell ref="J36:S36"/>
    <mergeCell ref="T31:AD31"/>
    <mergeCell ref="T32:AD32"/>
    <mergeCell ref="T33:AD33"/>
    <mergeCell ref="T34:AD34"/>
    <mergeCell ref="T35:AD35"/>
    <mergeCell ref="T37:AD37"/>
    <mergeCell ref="T38:AD38"/>
    <mergeCell ref="J37:S37"/>
    <mergeCell ref="J38:S38"/>
  </mergeCells>
  <phoneticPr fontId="5" type="noConversion"/>
  <conditionalFormatting sqref="R16 AD16">
    <cfRule type="iconSet" priority="13">
      <iconSet iconSet="3Flags" showValue="0">
        <cfvo type="percent" val="0"/>
        <cfvo type="num" val="0"/>
        <cfvo type="num" val="1"/>
      </iconSet>
    </cfRule>
  </conditionalFormatting>
  <conditionalFormatting sqref="X16">
    <cfRule type="iconSet" priority="12">
      <iconSet iconSet="3Flags" showValue="0">
        <cfvo type="percent" val="0"/>
        <cfvo type="num" val="0"/>
        <cfvo type="num" val="1"/>
      </iconSet>
    </cfRule>
  </conditionalFormatting>
  <conditionalFormatting sqref="I16">
    <cfRule type="cellIs" dxfId="75" priority="9" operator="equal">
      <formula>"▲"</formula>
    </cfRule>
    <cfRule type="cellIs" dxfId="74" priority="10" operator="equal">
      <formula>"▼"</formula>
    </cfRule>
    <cfRule type="cellIs" dxfId="73" priority="11" operator="equal">
      <formula>"■"</formula>
    </cfRule>
  </conditionalFormatting>
  <conditionalFormatting sqref="I25:I42">
    <cfRule type="cellIs" dxfId="72" priority="1" stopIfTrue="1" operator="equal">
      <formula>""</formula>
    </cfRule>
    <cfRule type="cellIs" dxfId="71" priority="2" stopIfTrue="1" operator="greaterThanOrEqual">
      <formula>$AC$16</formula>
    </cfRule>
    <cfRule type="cellIs" dxfId="70" priority="3" stopIfTrue="1" operator="between">
      <formula>$U$16</formula>
      <formula>$W$16</formula>
    </cfRule>
    <cfRule type="cellIs" dxfId="69" priority="4" stopIfTrue="1" operator="lessThan">
      <formula>$Q$16</formula>
    </cfRule>
  </conditionalFormatting>
  <dataValidations count="13">
    <dataValidation type="list" allowBlank="1" showInputMessage="1" showErrorMessage="1" sqref="S16 B18">
      <formula1>"Porcentaje,Moneda,Horas,Días,Número entero,Número decimal"</formula1>
    </dataValidation>
    <dataValidation type="list" allowBlank="1" showInputMessage="1" showErrorMessage="1" sqref="H16">
      <formula1>"Creciente,Constante,Decreciente"</formula1>
    </dataValidation>
    <dataValidation type="list" allowBlank="1" showInputMessage="1" showErrorMessage="1" sqref="J16">
      <formula1>"Mensual,Mensual acumulado,Bimestral,Trimestral,Semestral,Anual,Bienal,Trienal"</formula1>
    </dataValidation>
    <dataValidation type="list" allowBlank="1" showInputMessage="1" showErrorMessage="1" sqref="AA16">
      <formula1>"Usuarios,Procesos,Aprendizaje,Recursos"</formula1>
    </dataValidation>
    <dataValidation type="list" allowBlank="1" showInputMessage="1" showErrorMessage="1" sqref="M22:M23">
      <formula1>INDIRECT($B22)</formula1>
    </dataValidation>
    <dataValidation type="list" allowBlank="1" showInputMessage="1" showErrorMessage="1" sqref="B22:B23">
      <formula1>INDIRECT($B$12)</formula1>
    </dataValidation>
    <dataValidation type="list" allowBlank="1" showInputMessage="1" showErrorMessage="1" sqref="L16:N16">
      <formula1>"Ciudadanos,Procesos,Aprendizaje,Recursos"</formula1>
    </dataValidation>
    <dataValidation type="list" allowBlank="1" showInputMessage="1" showErrorMessage="1" sqref="V16">
      <formula1>"≤ X ≤,≤ X &lt;,&lt; X ≤,&lt; X &lt;"</formula1>
    </dataValidation>
    <dataValidation type="list" allowBlank="1" showInputMessage="1" showErrorMessage="1" sqref="AB16 P16">
      <formula1>"X ≥,X &gt;,X &lt;,≤ X"</formula1>
    </dataValidation>
    <dataValidation type="list" allowBlank="1" showInputMessage="1" showErrorMessage="1" sqref="F16">
      <formula1>"Impacto,Resultado,Producto,Gestión"</formula1>
    </dataValidation>
    <dataValidation type="list" allowBlank="1" showInputMessage="1" showErrorMessage="1" sqref="I22:K23">
      <formula1>INDIRECT("Tabla_Dependencias[NOMBRE DE LA DEPENDENCIA]")</formula1>
    </dataValidation>
    <dataValidation type="list" allowBlank="1" showInputMessage="1" showErrorMessage="1" sqref="B12:C12">
      <formula1>INDIRECT("Objetivos_Estratégicos[ID_OE]")</formula1>
    </dataValidation>
    <dataValidation allowBlank="1" showInputMessage="1" showErrorMessage="1" prompt="Ponderación del Objetivo Estratégico en función del impacto sobre el cumplimiento global del PEI" sqref="AC11:AD11"/>
  </dataValidations>
  <pageMargins left="0.7" right="0.7" top="0.75" bottom="0.75" header="0.3" footer="0.3"/>
  <pageSetup orientation="portrait" horizontalDpi="4294967293" verticalDpi="4294967293" r:id="rId1"/>
  <ignoredErrors>
    <ignoredError sqref="D31:E31 D32:E32 D33:E33 D34:E34 D35:E35 D36:E36 D37:E37 D38:E38 D39:E39 D40:E40 D41:E41 D42:E42 F28:I42" unlockedFormula="1"/>
    <ignoredError sqref="B27:C42" twoDigitTextYea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EAE4F4"/>
  </sheetPr>
  <dimension ref="A1:AA25"/>
  <sheetViews>
    <sheetView showGridLines="0" topLeftCell="A11" zoomScale="50" zoomScaleNormal="85" workbookViewId="0">
      <selection activeCell="B17" sqref="B17:D17"/>
    </sheetView>
  </sheetViews>
  <sheetFormatPr baseColWidth="10" defaultColWidth="0" defaultRowHeight="12.5" zeroHeight="1" x14ac:dyDescent="0.25"/>
  <cols>
    <col min="1" max="1" width="3.1796875" style="113" customWidth="1"/>
    <col min="2" max="19" width="13.81640625" style="113" customWidth="1"/>
    <col min="20" max="20" width="11.1796875" style="113" customWidth="1"/>
    <col min="21" max="21" width="12.81640625" style="113" customWidth="1"/>
    <col min="22" max="22" width="11.1796875" style="113" customWidth="1"/>
    <col min="23" max="23" width="12.1796875" style="113" customWidth="1"/>
    <col min="24" max="24" width="11.1796875" style="113" customWidth="1"/>
    <col min="25" max="25" width="3.54296875" style="113" customWidth="1"/>
    <col min="26" max="27" width="0" style="113" hidden="1" customWidth="1"/>
    <col min="28" max="16384" width="14.453125" style="113" hidden="1"/>
  </cols>
  <sheetData>
    <row r="1" spans="1:25" x14ac:dyDescent="0.2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25" x14ac:dyDescent="0.25">
      <c r="A2" s="112"/>
      <c r="B2" s="114"/>
      <c r="C2" s="114"/>
      <c r="D2" s="114"/>
      <c r="E2" s="114"/>
      <c r="F2" s="114"/>
      <c r="G2" s="114"/>
      <c r="H2" s="114"/>
      <c r="I2" s="114"/>
      <c r="J2" s="114"/>
      <c r="K2" s="114"/>
      <c r="L2" s="114"/>
      <c r="M2" s="114"/>
      <c r="N2" s="114"/>
      <c r="O2" s="114"/>
      <c r="P2" s="114"/>
      <c r="Q2" s="114"/>
      <c r="R2" s="114"/>
      <c r="S2" s="114"/>
      <c r="T2" s="114"/>
      <c r="U2" s="114"/>
      <c r="V2" s="114"/>
      <c r="W2" s="114"/>
      <c r="X2" s="114"/>
      <c r="Y2" s="115"/>
    </row>
    <row r="3" spans="1:25" ht="19.5" customHeight="1" x14ac:dyDescent="0.25">
      <c r="A3" s="112"/>
      <c r="E3" s="116"/>
      <c r="F3" s="116"/>
      <c r="G3" s="116"/>
      <c r="H3" s="116"/>
      <c r="I3" s="116"/>
      <c r="J3" s="116"/>
      <c r="K3" s="116"/>
      <c r="L3" s="116"/>
      <c r="M3" s="116"/>
      <c r="N3" s="116"/>
      <c r="O3" s="116"/>
      <c r="P3" s="116"/>
      <c r="Q3" s="116"/>
      <c r="R3" s="116"/>
      <c r="S3" s="116"/>
      <c r="T3" s="116"/>
      <c r="U3" s="116"/>
      <c r="V3" s="116"/>
      <c r="W3" s="116"/>
      <c r="X3" s="116"/>
      <c r="Y3" s="117"/>
    </row>
    <row r="4" spans="1:25" ht="19.5" customHeight="1" x14ac:dyDescent="0.25">
      <c r="A4" s="112"/>
      <c r="E4" s="116"/>
      <c r="F4" s="116"/>
      <c r="G4" s="116"/>
      <c r="H4" s="116"/>
      <c r="I4" s="116"/>
      <c r="J4" s="116"/>
      <c r="K4" s="116"/>
      <c r="L4" s="116"/>
      <c r="M4" s="116"/>
      <c r="N4" s="116"/>
      <c r="O4" s="116"/>
      <c r="P4" s="116"/>
      <c r="Q4" s="116"/>
      <c r="R4" s="116"/>
      <c r="S4" s="116"/>
      <c r="T4" s="116"/>
      <c r="U4" s="116"/>
      <c r="V4" s="116"/>
      <c r="W4" s="116"/>
      <c r="X4" s="116"/>
      <c r="Y4" s="117"/>
    </row>
    <row r="5" spans="1:25" ht="19.5" customHeight="1" x14ac:dyDescent="0.25">
      <c r="A5" s="112"/>
      <c r="E5" s="116"/>
      <c r="F5" s="116"/>
      <c r="G5" s="116"/>
      <c r="H5" s="116"/>
      <c r="I5" s="116"/>
      <c r="J5" s="116"/>
      <c r="K5" s="116"/>
      <c r="L5" s="116"/>
      <c r="M5" s="116"/>
      <c r="N5" s="116"/>
      <c r="O5" s="116"/>
      <c r="P5" s="116"/>
      <c r="Q5" s="116"/>
      <c r="R5" s="116"/>
      <c r="S5" s="116"/>
      <c r="T5" s="116"/>
      <c r="U5" s="116"/>
      <c r="V5" s="116"/>
      <c r="W5" s="116"/>
      <c r="X5" s="116"/>
      <c r="Y5" s="117"/>
    </row>
    <row r="6" spans="1:25" ht="19.5" customHeight="1" x14ac:dyDescent="0.25">
      <c r="A6" s="112"/>
      <c r="B6" s="34"/>
      <c r="C6" s="34"/>
      <c r="D6" s="34"/>
      <c r="E6" s="34"/>
      <c r="F6" s="34"/>
      <c r="G6" s="34"/>
      <c r="H6" s="34"/>
      <c r="I6" s="34"/>
      <c r="J6" s="34"/>
      <c r="K6" s="34"/>
      <c r="L6" s="34"/>
      <c r="M6" s="34"/>
      <c r="N6" s="34"/>
      <c r="O6" s="34"/>
      <c r="P6" s="34"/>
      <c r="Q6" s="34"/>
      <c r="R6" s="34"/>
      <c r="S6" s="34"/>
      <c r="T6" s="34"/>
      <c r="U6" s="34"/>
      <c r="V6" s="34"/>
      <c r="W6" s="34"/>
      <c r="X6" s="34"/>
      <c r="Y6" s="117"/>
    </row>
    <row r="7" spans="1:25" ht="15" customHeight="1" x14ac:dyDescent="0.25">
      <c r="A7" s="112"/>
      <c r="E7" s="118"/>
      <c r="F7" s="118"/>
      <c r="G7" s="118"/>
      <c r="H7" s="118"/>
      <c r="I7" s="118"/>
      <c r="J7" s="118"/>
      <c r="K7" s="118"/>
      <c r="L7" s="118"/>
      <c r="M7" s="118"/>
      <c r="N7" s="118"/>
      <c r="O7" s="118"/>
      <c r="P7" s="118"/>
      <c r="Q7" s="118"/>
      <c r="R7" s="118"/>
      <c r="S7" s="118"/>
      <c r="T7" s="118"/>
      <c r="U7" s="118"/>
      <c r="V7" s="118"/>
      <c r="W7" s="118"/>
      <c r="X7" s="118"/>
      <c r="Y7" s="117"/>
    </row>
    <row r="8" spans="1:25" ht="23.25" customHeight="1" x14ac:dyDescent="0.25">
      <c r="A8" s="112"/>
      <c r="B8" s="691" t="s">
        <v>289</v>
      </c>
      <c r="C8" s="691"/>
      <c r="D8" s="688">
        <f>IFERROR((I10*9.1%)+(K10*9.1%)+(J10*9.1%)+(L10*9.1%)+(M10*9.1%)+(N10*9.1%)+(O10*9.1%)+(P10*9.1%)+(Q10*9.1%)+(R10*9.1%)+(S10*9.1%),"")</f>
        <v>0.99290640104073558</v>
      </c>
      <c r="E8" s="688"/>
      <c r="F8" s="118"/>
      <c r="G8" s="118"/>
      <c r="H8" s="118"/>
      <c r="I8" s="685" t="s">
        <v>548</v>
      </c>
      <c r="J8" s="686"/>
      <c r="K8" s="686"/>
      <c r="L8" s="686"/>
      <c r="M8" s="686"/>
      <c r="N8" s="686"/>
      <c r="O8" s="686"/>
      <c r="P8" s="686"/>
      <c r="Q8" s="686"/>
      <c r="R8" s="686"/>
      <c r="S8" s="687"/>
      <c r="T8" s="118"/>
      <c r="U8" s="118"/>
      <c r="V8" s="118"/>
      <c r="W8" s="118"/>
      <c r="X8" s="118"/>
      <c r="Y8" s="117"/>
    </row>
    <row r="9" spans="1:25" ht="23.25" customHeight="1" x14ac:dyDescent="0.25">
      <c r="A9" s="112"/>
      <c r="B9" s="692"/>
      <c r="C9" s="692"/>
      <c r="D9" s="689"/>
      <c r="E9" s="689"/>
      <c r="F9" s="118"/>
      <c r="G9" s="118"/>
      <c r="H9" s="118"/>
      <c r="I9" s="245" t="s">
        <v>427</v>
      </c>
      <c r="J9" s="245" t="s">
        <v>428</v>
      </c>
      <c r="K9" s="245" t="s">
        <v>429</v>
      </c>
      <c r="L9" s="245" t="s">
        <v>430</v>
      </c>
      <c r="M9" s="245" t="s">
        <v>431</v>
      </c>
      <c r="N9" s="245" t="s">
        <v>432</v>
      </c>
      <c r="O9" s="245" t="s">
        <v>433</v>
      </c>
      <c r="P9" s="245" t="s">
        <v>434</v>
      </c>
      <c r="Q9" s="245" t="s">
        <v>435</v>
      </c>
      <c r="R9" s="245" t="s">
        <v>436</v>
      </c>
      <c r="S9" s="245" t="s">
        <v>437</v>
      </c>
      <c r="T9" s="118"/>
      <c r="U9" s="118"/>
      <c r="V9" s="118"/>
      <c r="W9" s="118"/>
      <c r="X9" s="118"/>
      <c r="Y9" s="117"/>
    </row>
    <row r="10" spans="1:25" ht="23.25" customHeight="1" x14ac:dyDescent="0.25">
      <c r="A10" s="112"/>
      <c r="B10" s="693"/>
      <c r="C10" s="693"/>
      <c r="D10" s="690"/>
      <c r="E10" s="690"/>
      <c r="F10" s="118"/>
      <c r="G10" s="118"/>
      <c r="H10" s="118"/>
      <c r="I10" s="119">
        <f>'Matriz de Indicadores'!$O$8</f>
        <v>0.99954391891891903</v>
      </c>
      <c r="J10" s="119">
        <f>'Matriz de Indicadores'!$O$13</f>
        <v>0.90626327259399453</v>
      </c>
      <c r="K10" s="119">
        <f>'Matriz de Indicadores'!$O$17</f>
        <v>1</v>
      </c>
      <c r="L10" s="119">
        <f>'Matriz de Indicadores'!$O$21</f>
        <v>1.0643338532245117</v>
      </c>
      <c r="M10" s="119">
        <f>'Matriz de Indicadores'!$O$27</f>
        <v>0.90697537066490974</v>
      </c>
      <c r="N10" s="119">
        <f>'Matriz de Indicadores'!$O$33</f>
        <v>1.0545766283524904</v>
      </c>
      <c r="O10" s="119">
        <f>'Matriz de Indicadores'!$O$39</f>
        <v>1</v>
      </c>
      <c r="P10" s="119">
        <f>'Matriz de Indicadores'!$O$41</f>
        <v>0.99604185124214317</v>
      </c>
      <c r="Q10" s="119">
        <f>'Matriz de Indicadores'!$O$46</f>
        <v>1</v>
      </c>
      <c r="R10" s="119">
        <f>'Matriz de Indicadores'!$O$49</f>
        <v>0.98332445709902816</v>
      </c>
      <c r="S10" s="119">
        <f>'Matriz de Indicadores'!$O$56</f>
        <v>1</v>
      </c>
      <c r="T10" s="118"/>
      <c r="U10" s="118"/>
      <c r="V10" s="118"/>
      <c r="W10" s="118"/>
      <c r="X10" s="118"/>
      <c r="Y10" s="117"/>
    </row>
    <row r="11" spans="1:25" ht="23.25" customHeight="1" x14ac:dyDescent="0.25">
      <c r="A11" s="112"/>
      <c r="U11" s="34"/>
      <c r="V11" s="34"/>
      <c r="W11" s="34"/>
      <c r="X11" s="34"/>
      <c r="Y11" s="117"/>
    </row>
    <row r="12" spans="1:25" ht="22.5" customHeight="1" x14ac:dyDescent="0.25">
      <c r="A12" s="112"/>
      <c r="B12" s="706" t="s">
        <v>283</v>
      </c>
      <c r="C12" s="696"/>
      <c r="D12" s="696"/>
      <c r="E12" s="696" t="s">
        <v>0</v>
      </c>
      <c r="F12" s="696"/>
      <c r="G12" s="699">
        <v>2020</v>
      </c>
      <c r="H12" s="700"/>
      <c r="I12" s="698" t="s">
        <v>44</v>
      </c>
      <c r="J12" s="694"/>
      <c r="K12" s="694"/>
      <c r="L12" s="694"/>
      <c r="M12" s="694" t="s">
        <v>284</v>
      </c>
      <c r="N12" s="694"/>
      <c r="O12" s="694"/>
      <c r="P12" s="694"/>
      <c r="Q12" s="694" t="s">
        <v>285</v>
      </c>
      <c r="R12" s="694"/>
      <c r="S12" s="694"/>
      <c r="T12" s="694"/>
      <c r="U12" s="694" t="s">
        <v>286</v>
      </c>
      <c r="V12" s="694"/>
      <c r="W12" s="694"/>
      <c r="X12" s="695"/>
      <c r="Y12" s="117"/>
    </row>
    <row r="13" spans="1:25" ht="22.5" customHeight="1" x14ac:dyDescent="0.25">
      <c r="A13" s="112"/>
      <c r="B13" s="707"/>
      <c r="C13" s="697"/>
      <c r="D13" s="697"/>
      <c r="E13" s="697"/>
      <c r="F13" s="697"/>
      <c r="G13" s="120" t="s">
        <v>364</v>
      </c>
      <c r="H13" s="120" t="s">
        <v>365</v>
      </c>
      <c r="I13" s="122" t="s">
        <v>362</v>
      </c>
      <c r="J13" s="120" t="s">
        <v>363</v>
      </c>
      <c r="K13" s="120" t="s">
        <v>364</v>
      </c>
      <c r="L13" s="120" t="s">
        <v>365</v>
      </c>
      <c r="M13" s="120" t="s">
        <v>362</v>
      </c>
      <c r="N13" s="120" t="s">
        <v>363</v>
      </c>
      <c r="O13" s="120" t="s">
        <v>364</v>
      </c>
      <c r="P13" s="120" t="s">
        <v>365</v>
      </c>
      <c r="Q13" s="120" t="s">
        <v>362</v>
      </c>
      <c r="R13" s="120" t="s">
        <v>363</v>
      </c>
      <c r="S13" s="120" t="s">
        <v>364</v>
      </c>
      <c r="T13" s="120" t="s">
        <v>365</v>
      </c>
      <c r="U13" s="120" t="s">
        <v>362</v>
      </c>
      <c r="V13" s="120" t="s">
        <v>363</v>
      </c>
      <c r="W13" s="120" t="s">
        <v>364</v>
      </c>
      <c r="X13" s="120" t="s">
        <v>365</v>
      </c>
      <c r="Y13" s="117"/>
    </row>
    <row r="14" spans="1:25" ht="40.5" customHeight="1" x14ac:dyDescent="0.25">
      <c r="A14" s="112"/>
      <c r="B14" s="703" t="str">
        <f>IF('Ficha IC 1'!$B$14="","",'Ficha IC 1'!$B$14)</f>
        <v>Indicador compuesto condiciones de convivencia, respeto y cuidado</v>
      </c>
      <c r="C14" s="704"/>
      <c r="D14" s="705"/>
      <c r="E14" s="701"/>
      <c r="F14" s="702"/>
      <c r="G14" s="119">
        <f>'Ficha IC 1'!$L$28</f>
        <v>1</v>
      </c>
      <c r="H14" s="119">
        <f>'Ficha IC 1'!$L$29</f>
        <v>0.99730000000000008</v>
      </c>
      <c r="I14" s="119">
        <f>'Ficha IC 1'!$L$30</f>
        <v>1</v>
      </c>
      <c r="J14" s="119">
        <f>'Ficha IC 1'!$L$31</f>
        <v>1</v>
      </c>
      <c r="K14" s="119">
        <f>'Ficha IC 1'!$L$32</f>
        <v>1</v>
      </c>
      <c r="L14" s="119">
        <f>'Ficha IC 1'!$L$33</f>
        <v>1</v>
      </c>
      <c r="M14" s="119">
        <f>'Ficha IC 1'!$L$34</f>
        <v>1</v>
      </c>
      <c r="N14" s="119">
        <f>'Ficha IC 1'!$L$35</f>
        <v>1</v>
      </c>
      <c r="O14" s="119">
        <f>'Ficha IC 1'!$L$36</f>
        <v>1</v>
      </c>
      <c r="P14" s="119">
        <f>'Ficha IC 1'!$L$37</f>
        <v>1</v>
      </c>
      <c r="Q14" s="119"/>
      <c r="R14" s="121" t="str">
        <f>'Ficha IC 1'!$L$39</f>
        <v/>
      </c>
      <c r="S14" s="119" t="str">
        <f>'Ficha IC 1'!$L$40</f>
        <v/>
      </c>
      <c r="T14" s="119" t="str">
        <f>'Ficha IC 1'!$L$41</f>
        <v/>
      </c>
      <c r="U14" s="119" t="str">
        <f>'Ficha IC 1'!$L$42</f>
        <v/>
      </c>
      <c r="V14" s="119" t="str">
        <f>'Ficha IC 1'!$L$43</f>
        <v/>
      </c>
      <c r="W14" s="119"/>
      <c r="X14" s="119"/>
      <c r="Y14" s="117"/>
    </row>
    <row r="15" spans="1:25" ht="40.5" customHeight="1" x14ac:dyDescent="0.25">
      <c r="A15" s="112"/>
      <c r="B15" s="703" t="str">
        <f>IF('Ficha IC 2'!$B$14="","",'Ficha IC 2'!$B$14)</f>
        <v>Indicador compuesto cultura ciudadana y transformación social</v>
      </c>
      <c r="C15" s="704"/>
      <c r="D15" s="705"/>
      <c r="E15" s="701"/>
      <c r="F15" s="702"/>
      <c r="G15" s="119">
        <f>'Ficha IC 2'!$L$27</f>
        <v>0.33500000000000002</v>
      </c>
      <c r="H15" s="119">
        <f>'Ficha IC 2'!$L$28</f>
        <v>0.69</v>
      </c>
      <c r="I15" s="119">
        <f>'Ficha IC 2'!$L$29</f>
        <v>0.40200000000000002</v>
      </c>
      <c r="J15" s="119">
        <f>'Ficha IC 2'!$L$30</f>
        <v>0.23449999999999999</v>
      </c>
      <c r="K15" s="119">
        <f>'Ficha IC 2'!$L$31</f>
        <v>0.81825714285714291</v>
      </c>
      <c r="L15" s="119">
        <f>'Ficha IC 2'!$L$32</f>
        <v>0.83412280701754382</v>
      </c>
      <c r="M15" s="119">
        <f>'Ficha IC 2'!$L$33</f>
        <v>0</v>
      </c>
      <c r="N15" s="119">
        <f>'Ficha IC 2'!$L$34</f>
        <v>0.35499999999999998</v>
      </c>
      <c r="O15" s="119">
        <f>'Ficha IC 2'!$L$35</f>
        <v>0.35499999999999998</v>
      </c>
      <c r="P15" s="119">
        <f>'Ficha IC 2'!$L$36</f>
        <v>0.61967836257309938</v>
      </c>
      <c r="Q15" s="119"/>
      <c r="R15" s="119" t="str">
        <f>'Ficha IC 2'!$L$38</f>
        <v/>
      </c>
      <c r="S15" s="119" t="str">
        <f>'Ficha IC 2'!$L$39</f>
        <v/>
      </c>
      <c r="T15" s="119" t="str">
        <f>'Ficha IC 2'!$L$40</f>
        <v/>
      </c>
      <c r="U15" s="119" t="str">
        <f>'Ficha IC 2'!$L$41</f>
        <v/>
      </c>
      <c r="V15" s="119" t="str">
        <f>'Ficha IC 2'!$L$42</f>
        <v/>
      </c>
      <c r="W15" s="119"/>
      <c r="X15" s="119"/>
      <c r="Y15" s="117"/>
    </row>
    <row r="16" spans="1:25" ht="40.5" customHeight="1" x14ac:dyDescent="0.25">
      <c r="A16" s="112"/>
      <c r="B16" s="703" t="str">
        <f>IF('Ficha IC 3'!$B$14="","",'Ficha IC 3'!$B$14)</f>
        <v>Indicador compuesto fotalecimiento y cualificación de los procesos de participación y movilización social</v>
      </c>
      <c r="C16" s="704"/>
      <c r="D16" s="705"/>
      <c r="E16" s="701"/>
      <c r="F16" s="702"/>
      <c r="G16" s="119">
        <f>'Ficha IC 3'!$M$27</f>
        <v>1</v>
      </c>
      <c r="H16" s="119">
        <f>'Ficha IC 3'!$M$28</f>
        <v>1</v>
      </c>
      <c r="I16" s="119">
        <f>'Ficha IC 3'!$M$29</f>
        <v>1</v>
      </c>
      <c r="J16" s="119">
        <f>'Ficha IC 3'!$M$30</f>
        <v>1</v>
      </c>
      <c r="K16" s="119">
        <f>'Ficha IC 3'!$M$31</f>
        <v>1</v>
      </c>
      <c r="L16" s="119">
        <f>'Ficha IC 3'!$M$32</f>
        <v>1</v>
      </c>
      <c r="M16" s="119">
        <f>'Ficha IC 3'!$M$33</f>
        <v>1</v>
      </c>
      <c r="N16" s="119">
        <f>'Ficha IC 3'!$M$34</f>
        <v>1</v>
      </c>
      <c r="O16" s="119">
        <f>'Ficha IC 3'!$M$35</f>
        <v>1</v>
      </c>
      <c r="P16" s="119">
        <f>'Ficha IC 3'!$M$36</f>
        <v>1</v>
      </c>
      <c r="Q16" s="119"/>
      <c r="R16" s="119" t="str">
        <f>'Ficha IC 3'!$M$38</f>
        <v/>
      </c>
      <c r="S16" s="119" t="str">
        <f>'Ficha IC 3'!$M$39</f>
        <v/>
      </c>
      <c r="T16" s="119" t="str">
        <f>'Ficha IC 3'!$M$40</f>
        <v/>
      </c>
      <c r="U16" s="119" t="str">
        <f>'Ficha IC 3'!$M$41</f>
        <v/>
      </c>
      <c r="V16" s="119" t="str">
        <f>'Ficha IC 3'!$M$42</f>
        <v/>
      </c>
      <c r="W16" s="119"/>
      <c r="X16" s="119"/>
      <c r="Y16" s="117"/>
    </row>
    <row r="17" spans="1:25" ht="40.5" customHeight="1" x14ac:dyDescent="0.25">
      <c r="A17" s="112"/>
      <c r="B17" s="703" t="str">
        <f>IF('Ficha IC 4'!$B$14="","",'Ficha IC 4'!$B$14)</f>
        <v>Indicador compuesto creación y sostenibilidad de iniciativas culturales y recreo-deportivas</v>
      </c>
      <c r="C17" s="704"/>
      <c r="D17" s="705"/>
      <c r="E17" s="701"/>
      <c r="F17" s="702"/>
      <c r="G17" s="119">
        <f>'Ficha IC 4'!$O$29</f>
        <v>0.71979797979797988</v>
      </c>
      <c r="H17" s="119">
        <f>'Ficha IC 4'!$O$30</f>
        <v>0.74</v>
      </c>
      <c r="I17" s="119">
        <f>'Ficha IC 4'!$O$31</f>
        <v>0.3</v>
      </c>
      <c r="J17" s="119">
        <f>'Ficha IC 4'!$O$32</f>
        <v>0.6151724137931035</v>
      </c>
      <c r="K17" s="119">
        <f>'Ficha IC 4'!$O$33</f>
        <v>1.1409329769033361</v>
      </c>
      <c r="L17" s="119">
        <f>'Ficha IC 4'!$O$34</f>
        <v>0.99969230769230777</v>
      </c>
      <c r="M17" s="119">
        <f>'Ficha IC 4'!$O$35</f>
        <v>1.1120000000000001</v>
      </c>
      <c r="N17" s="119">
        <f>'Ficha IC 4'!$O$36</f>
        <v>2.1029232558139537</v>
      </c>
      <c r="O17" s="119">
        <f>'Ficha IC 4'!$O$37</f>
        <v>1.0774915750915752</v>
      </c>
      <c r="P17" s="119">
        <f>'Ficha IC 4'!$O$38</f>
        <v>1</v>
      </c>
      <c r="Q17" s="119"/>
      <c r="R17" s="119" t="str">
        <f>'Ficha IC 4'!$O$40</f>
        <v/>
      </c>
      <c r="S17" s="119" t="str">
        <f>'Ficha IC 4'!$O$41</f>
        <v/>
      </c>
      <c r="T17" s="119" t="str">
        <f>'Ficha IC 4'!$O$42</f>
        <v/>
      </c>
      <c r="U17" s="119" t="str">
        <f>'Ficha IC 4'!$O$43</f>
        <v/>
      </c>
      <c r="V17" s="119" t="str">
        <f>'Ficha IC 4'!$O$44</f>
        <v/>
      </c>
      <c r="W17" s="119"/>
      <c r="X17" s="119"/>
      <c r="Y17" s="117"/>
    </row>
    <row r="18" spans="1:25" ht="40.5" customHeight="1" x14ac:dyDescent="0.25">
      <c r="A18" s="112"/>
      <c r="B18" s="703" t="str">
        <f>IF('Ficha IC 5'!$B$14="","",'Ficha IC 5'!$B$14)</f>
        <v>Indicador compuesto de acceso, iinclusión y participación efectiva de la ciudadanía</v>
      </c>
      <c r="C18" s="704"/>
      <c r="D18" s="705"/>
      <c r="E18" s="701"/>
      <c r="F18" s="702"/>
      <c r="G18" s="119">
        <f>'Ficha IC 5'!$O$29</f>
        <v>0.77666666666666662</v>
      </c>
      <c r="H18" s="119">
        <f>'Ficha IC 5'!$O$30</f>
        <v>0.76249999999999996</v>
      </c>
      <c r="I18" s="119">
        <f>'Ficha IC 5'!$O$31</f>
        <v>1.594642857142857</v>
      </c>
      <c r="J18" s="119">
        <f>'Ficha IC 5'!$O$32</f>
        <v>0.81972620967741938</v>
      </c>
      <c r="K18" s="119">
        <f>'Ficha IC 5'!$O$33</f>
        <v>0.94677249789739282</v>
      </c>
      <c r="L18" s="119">
        <f>'Ficha IC 5'!$O$34</f>
        <v>0.93874999999999997</v>
      </c>
      <c r="M18" s="119">
        <f>'Ficha IC 5'!$O$35</f>
        <v>0.8211940298507463</v>
      </c>
      <c r="N18" s="119">
        <f>'Ficha IC 5'!$O$36</f>
        <v>0.85305882352941165</v>
      </c>
      <c r="O18" s="119">
        <f>'Ficha IC 5'!$O$37</f>
        <v>0.86519999999999997</v>
      </c>
      <c r="P18" s="119">
        <f>'Ficha IC 5'!$O$38</f>
        <v>0.91</v>
      </c>
      <c r="Q18" s="119"/>
      <c r="R18" s="119" t="str">
        <f>'Ficha IC 5'!$O$40</f>
        <v/>
      </c>
      <c r="S18" s="119" t="str">
        <f>'Ficha IC 5'!$O$41</f>
        <v/>
      </c>
      <c r="T18" s="119" t="str">
        <f>'Ficha IC 5'!$O$42</f>
        <v/>
      </c>
      <c r="U18" s="119" t="str">
        <f>'Ficha IC 5'!$O$43</f>
        <v/>
      </c>
      <c r="V18" s="119" t="str">
        <f>'Ficha IC 5'!$O$44</f>
        <v/>
      </c>
      <c r="W18" s="119"/>
      <c r="X18" s="119"/>
      <c r="Y18" s="117"/>
    </row>
    <row r="19" spans="1:25" ht="48" customHeight="1" x14ac:dyDescent="0.25">
      <c r="A19" s="112"/>
      <c r="B19" s="703" t="str">
        <f>IF('Ficha IC 6'!$B$14="","",'Ficha IC 6'!$B$14)</f>
        <v>Indicador compuesto de cobertura y calidad en la formación artística y cultural a los agentes del sector, organizaciones y ciudadanos</v>
      </c>
      <c r="C19" s="704"/>
      <c r="D19" s="705"/>
      <c r="E19" s="701"/>
      <c r="F19" s="702"/>
      <c r="G19" s="119">
        <f>'Ficha IC 6'!$Q$29</f>
        <v>1.0706111111111112</v>
      </c>
      <c r="H19" s="119">
        <f>'Ficha IC 6'!$Q$30</f>
        <v>1.0172222222222222</v>
      </c>
      <c r="I19" s="119">
        <f>'Ficha IC 6'!$Q$31</f>
        <v>0.67316666666666669</v>
      </c>
      <c r="J19" s="119">
        <f>'Ficha IC 6'!$Q$32</f>
        <v>0.93149999999999999</v>
      </c>
      <c r="K19" s="119">
        <f>'Ficha IC 6'!$Q$33</f>
        <v>1.027219512195122</v>
      </c>
      <c r="L19" s="119">
        <f>'Ficha IC 6'!$Q$34</f>
        <v>1.0099200000000002</v>
      </c>
      <c r="M19" s="119">
        <f>'Ficha IC 6'!$Q$35</f>
        <v>1.8586296296296294</v>
      </c>
      <c r="N19" s="119">
        <f>'Ficha IC 6'!$Q$36</f>
        <v>0.73383952611739367</v>
      </c>
      <c r="O19" s="119">
        <f>'Ficha IC 6'!$Q$37</f>
        <v>1.0626181187689641</v>
      </c>
      <c r="P19" s="119">
        <f>'Ficha IC 6'!$Q$38</f>
        <v>1</v>
      </c>
      <c r="Q19" s="119"/>
      <c r="R19" s="119" t="str">
        <f>'Ficha IC 6'!$Q$40</f>
        <v/>
      </c>
      <c r="S19" s="119" t="str">
        <f>'Ficha IC 6'!$Q$41</f>
        <v/>
      </c>
      <c r="T19" s="119" t="str">
        <f>'Ficha IC 6'!$Q$42</f>
        <v/>
      </c>
      <c r="U19" s="119" t="str">
        <f>'Ficha IC 6'!$Q$43</f>
        <v/>
      </c>
      <c r="V19" s="119" t="str">
        <f>'Ficha IC 6'!$Q$44</f>
        <v/>
      </c>
      <c r="W19" s="119"/>
      <c r="X19" s="119"/>
      <c r="Y19" s="117"/>
    </row>
    <row r="20" spans="1:25" ht="48" customHeight="1" x14ac:dyDescent="0.25">
      <c r="A20" s="112"/>
      <c r="B20" s="703" t="str">
        <f>IF('Ficha IC 7'!$B$14="","",'Ficha IC 7'!$B$14)</f>
        <v>Indicador compuesto de acceso, uso y goce del patrimonio cultural, infraestructuras culturales y deportivas</v>
      </c>
      <c r="C20" s="704"/>
      <c r="D20" s="705"/>
      <c r="E20" s="701"/>
      <c r="F20" s="702"/>
      <c r="G20" s="119">
        <f>'Ficha IC 7'!$I$25</f>
        <v>0</v>
      </c>
      <c r="H20" s="119">
        <f>'Ficha IC 7'!$I$26</f>
        <v>0.59</v>
      </c>
      <c r="I20" s="119">
        <f>'Ficha IC 7'!$I$27</f>
        <v>0.41</v>
      </c>
      <c r="J20" s="119">
        <f>'Ficha IC 7'!$I$28</f>
        <v>0.41</v>
      </c>
      <c r="K20" s="119">
        <f>'Ficha IC 7'!$I$29</f>
        <v>0.41</v>
      </c>
      <c r="L20" s="119">
        <f>'Ficha IC 7'!$I$30</f>
        <v>1</v>
      </c>
      <c r="M20" s="119">
        <f>'Ficha IC 7'!$I$31</f>
        <v>0.41</v>
      </c>
      <c r="N20" s="119">
        <f>'Ficha IC 7'!$I$32</f>
        <v>1</v>
      </c>
      <c r="O20" s="119">
        <f>'Ficha IC 7'!$I$33</f>
        <v>1</v>
      </c>
      <c r="P20" s="119">
        <f>'Ficha IC 7'!$I$34</f>
        <v>1</v>
      </c>
      <c r="Q20" s="119"/>
      <c r="R20" s="119" t="str">
        <f>'Ficha IC 7'!$I$36</f>
        <v/>
      </c>
      <c r="S20" s="119" t="str">
        <f>'Ficha IC 7'!$I$37</f>
        <v/>
      </c>
      <c r="T20" s="119" t="str">
        <f>'Ficha IC 7'!$I$38</f>
        <v/>
      </c>
      <c r="U20" s="119" t="str">
        <f>'Ficha IC 7'!$I$39</f>
        <v/>
      </c>
      <c r="V20" s="119" t="str">
        <f>'Ficha IC 7'!$I$40</f>
        <v/>
      </c>
      <c r="W20" s="119"/>
      <c r="X20" s="119"/>
      <c r="Y20" s="117"/>
    </row>
    <row r="21" spans="1:25" ht="40.5" customHeight="1" x14ac:dyDescent="0.25">
      <c r="A21" s="112"/>
      <c r="B21" s="703" t="str">
        <f>IF('Ficha IC 8'!$B$14="","",'Ficha IC 8'!$B$14)</f>
        <v>Indicador compuesto de satisfacción de la ciudadanía y la generació de valor</v>
      </c>
      <c r="C21" s="704"/>
      <c r="D21" s="705"/>
      <c r="E21" s="701"/>
      <c r="F21" s="702"/>
      <c r="G21" s="119">
        <f>'Ficha IC 8'!$L$28</f>
        <v>1</v>
      </c>
      <c r="H21" s="119">
        <f>'Ficha IC 8'!$L$29</f>
        <v>0.97581249999999997</v>
      </c>
      <c r="I21" s="119">
        <f>'Ficha IC 8'!$L$30</f>
        <v>1</v>
      </c>
      <c r="J21" s="119">
        <f>'Ficha IC 8'!$L$31</f>
        <v>1</v>
      </c>
      <c r="K21" s="119">
        <f>'Ficha IC 8'!$L$32</f>
        <v>1</v>
      </c>
      <c r="L21" s="119">
        <f>'Ficha IC 8'!$L$33</f>
        <v>1</v>
      </c>
      <c r="M21" s="119">
        <f>'Ficha IC 8'!$L$34</f>
        <v>1</v>
      </c>
      <c r="N21" s="119">
        <f>'Ficha IC 8'!$L$35</f>
        <v>1</v>
      </c>
      <c r="O21" s="119">
        <f>'Ficha IC 8'!$L$36</f>
        <v>1</v>
      </c>
      <c r="P21" s="119">
        <f>'Ficha IC 8'!$L$37</f>
        <v>1</v>
      </c>
      <c r="Q21" s="119"/>
      <c r="R21" s="119" t="str">
        <f>'Ficha IC 8'!$L$39</f>
        <v/>
      </c>
      <c r="S21" s="119" t="str">
        <f>'Ficha IC 8'!$L$40</f>
        <v/>
      </c>
      <c r="T21" s="119" t="str">
        <f>'Ficha IC 8'!$L$41</f>
        <v/>
      </c>
      <c r="U21" s="119" t="str">
        <f>'Ficha IC 8'!$L$42</f>
        <v/>
      </c>
      <c r="V21" s="119" t="str">
        <f>'Ficha IC 8'!$L$43</f>
        <v/>
      </c>
      <c r="W21" s="119"/>
      <c r="X21" s="119"/>
      <c r="Y21" s="117"/>
    </row>
    <row r="22" spans="1:25" ht="48.75" customHeight="1" x14ac:dyDescent="0.25">
      <c r="A22" s="112"/>
      <c r="B22" s="703" t="str">
        <f>IF('Ficha IC 9'!$B$14="","",'Ficha IC 9'!$B$14)</f>
        <v>Indicador compuesto de posicionamiento internacional de la ciudad en temas de cultura, arte, patrimonio y deporte</v>
      </c>
      <c r="C22" s="704"/>
      <c r="D22" s="705"/>
      <c r="E22" s="701"/>
      <c r="F22" s="702"/>
      <c r="G22" s="119">
        <f>'Ficha IC 9'!$J$26</f>
        <v>1</v>
      </c>
      <c r="H22" s="119">
        <f>'Ficha IC 9'!$J$27</f>
        <v>1</v>
      </c>
      <c r="I22" s="119">
        <f>'Ficha IC 9'!$J$28</f>
        <v>1</v>
      </c>
      <c r="J22" s="119">
        <f>'Ficha IC 9'!$J$29</f>
        <v>1</v>
      </c>
      <c r="K22" s="119">
        <f>'Ficha IC 9'!$J$30</f>
        <v>1</v>
      </c>
      <c r="L22" s="119">
        <f>'Ficha IC 9'!$J$31</f>
        <v>1</v>
      </c>
      <c r="M22" s="119">
        <f>'Ficha IC 9'!$J$32</f>
        <v>0.53</v>
      </c>
      <c r="N22" s="119">
        <f>'Ficha IC 9'!$J$33</f>
        <v>0.53</v>
      </c>
      <c r="O22" s="119">
        <f>'Ficha IC 9'!$J$34</f>
        <v>0.53</v>
      </c>
      <c r="P22" s="119">
        <f>'Ficha IC 9'!$J$35</f>
        <v>0.53</v>
      </c>
      <c r="Q22" s="119"/>
      <c r="R22" s="119" t="str">
        <f>'Ficha IC 9'!$J$37</f>
        <v/>
      </c>
      <c r="S22" s="119" t="str">
        <f>'Ficha IC 9'!$J$38</f>
        <v/>
      </c>
      <c r="T22" s="119" t="str">
        <f>'Ficha IC 9'!$J$39</f>
        <v/>
      </c>
      <c r="U22" s="119" t="str">
        <f>'Ficha IC 9'!$J$40</f>
        <v/>
      </c>
      <c r="V22" s="119" t="str">
        <f>'Ficha IC 9'!$J$41</f>
        <v/>
      </c>
      <c r="W22" s="119"/>
      <c r="X22" s="119"/>
      <c r="Y22" s="117"/>
    </row>
    <row r="23" spans="1:25" ht="52.5" customHeight="1" x14ac:dyDescent="0.25">
      <c r="A23" s="112"/>
      <c r="B23" s="703" t="str">
        <f>IF('Ficha IC 10'!$B$14="","",'Ficha IC 10'!$B$14)</f>
        <v>Indicador compuesto de cumplimiento de los objetivos institucionales a través de la optimización y disposición de los recursos</v>
      </c>
      <c r="C23" s="704"/>
      <c r="D23" s="705"/>
      <c r="E23" s="701"/>
      <c r="F23" s="702"/>
      <c r="G23" s="119">
        <f>'Ficha IC 10'!$N$30</f>
        <v>0.82779999999999998</v>
      </c>
      <c r="H23" s="119">
        <f>'Ficha IC 10'!$N$31</f>
        <v>0.98229999999999995</v>
      </c>
      <c r="I23" s="119">
        <f>'Ficha IC 10'!$N$32</f>
        <v>0.95899999999999996</v>
      </c>
      <c r="J23" s="119">
        <f>'Ficha IC 10'!$N$33</f>
        <v>0.95395384615384615</v>
      </c>
      <c r="K23" s="119">
        <f>'Ficha IC 10'!$N$34</f>
        <v>1.0070961538461538</v>
      </c>
      <c r="L23" s="119">
        <f>'Ficha IC 10'!$N$35</f>
        <v>1</v>
      </c>
      <c r="M23" s="119">
        <f>'Ficha IC 10'!$N$36</f>
        <v>0.95899999999999996</v>
      </c>
      <c r="N23" s="119">
        <f>'Ficha IC 10'!$N$37</f>
        <v>1</v>
      </c>
      <c r="O23" s="119">
        <f>'Ficha IC 10'!$N$38</f>
        <v>1</v>
      </c>
      <c r="P23" s="119">
        <f>'Ficha IC 10'!$N$39</f>
        <v>1</v>
      </c>
      <c r="Q23" s="119"/>
      <c r="R23" s="119" t="str">
        <f>'Ficha IC 10'!$N$41</f>
        <v/>
      </c>
      <c r="S23" s="119" t="str">
        <f>'Ficha IC 10'!$N$42</f>
        <v/>
      </c>
      <c r="T23" s="119" t="str">
        <f>'Ficha IC 10'!$N$43</f>
        <v/>
      </c>
      <c r="U23" s="119" t="str">
        <f>'Ficha IC 10'!$N$44</f>
        <v/>
      </c>
      <c r="V23" s="119" t="str">
        <f>'Ficha IC 10'!$N$45</f>
        <v/>
      </c>
      <c r="W23" s="119"/>
      <c r="X23" s="119"/>
      <c r="Y23" s="117"/>
    </row>
    <row r="24" spans="1:25" ht="52.5" customHeight="1" x14ac:dyDescent="0.25">
      <c r="A24" s="112"/>
      <c r="B24" s="703" t="str">
        <f>IF('Ficha IC 11'!$B$14="","",'Ficha IC 11'!$B$14)</f>
        <v xml:space="preserve">Indicador compuesto de mejoramiento del desempeño integral institucional a través de soluciones efectivas a las partes interesadas </v>
      </c>
      <c r="C24" s="704"/>
      <c r="D24" s="705"/>
      <c r="E24" s="701"/>
      <c r="F24" s="702"/>
      <c r="G24" s="119">
        <f>'Ficha IC 11'!$I$25</f>
        <v>1</v>
      </c>
      <c r="H24" s="119">
        <f>'Ficha IC 11'!$I$26</f>
        <v>1</v>
      </c>
      <c r="I24" s="119">
        <f>'Ficha IC 11'!$I$27</f>
        <v>1</v>
      </c>
      <c r="J24" s="119">
        <f>'Ficha IC 11'!$I$28</f>
        <v>1</v>
      </c>
      <c r="K24" s="119">
        <f>'Ficha IC 11'!$I$29</f>
        <v>1</v>
      </c>
      <c r="L24" s="119">
        <f>'Ficha IC 11'!$I$30</f>
        <v>1</v>
      </c>
      <c r="M24" s="119">
        <f>'Ficha IC 11'!$I$31</f>
        <v>1</v>
      </c>
      <c r="N24" s="119">
        <f>'Ficha IC 11'!$I$32</f>
        <v>1</v>
      </c>
      <c r="O24" s="119">
        <f>'Ficha IC 11'!$I$33</f>
        <v>1</v>
      </c>
      <c r="P24" s="119">
        <f>'Ficha IC 11'!$I$34</f>
        <v>1</v>
      </c>
      <c r="Q24" s="119"/>
      <c r="R24" s="119" t="str">
        <f>'Ficha IC 11'!$I$36</f>
        <v/>
      </c>
      <c r="S24" s="119" t="str">
        <f>'Ficha IC 11'!$I$37</f>
        <v/>
      </c>
      <c r="T24" s="119" t="str">
        <f>'Ficha IC 11'!$I$38</f>
        <v/>
      </c>
      <c r="U24" s="119" t="str">
        <f>'Ficha IC 11'!$I$39</f>
        <v/>
      </c>
      <c r="V24" s="119" t="str">
        <f>'Ficha IC 11'!$I$40</f>
        <v/>
      </c>
      <c r="W24" s="119"/>
      <c r="X24" s="119"/>
      <c r="Y24" s="117"/>
    </row>
    <row r="25" spans="1:25" ht="18.75" customHeight="1" x14ac:dyDescent="0.25">
      <c r="A25" s="112"/>
      <c r="B25" s="112"/>
      <c r="C25" s="112"/>
      <c r="D25" s="112"/>
      <c r="E25" s="112"/>
      <c r="F25" s="112"/>
      <c r="G25" s="112"/>
      <c r="H25" s="112"/>
      <c r="I25" s="112"/>
      <c r="J25" s="112"/>
      <c r="K25" s="112"/>
      <c r="L25" s="112"/>
      <c r="M25" s="112"/>
      <c r="N25" s="112"/>
      <c r="O25" s="112"/>
      <c r="P25" s="112"/>
      <c r="Q25" s="112"/>
      <c r="R25" s="112"/>
      <c r="S25" s="112"/>
      <c r="T25" s="112"/>
      <c r="U25" s="112"/>
      <c r="V25" s="112"/>
      <c r="W25" s="112"/>
      <c r="X25" s="112"/>
      <c r="Y25" s="117"/>
    </row>
  </sheetData>
  <sheetProtection selectLockedCells="1"/>
  <mergeCells count="32">
    <mergeCell ref="B24:D24"/>
    <mergeCell ref="B12:D13"/>
    <mergeCell ref="B14:D14"/>
    <mergeCell ref="B16:D16"/>
    <mergeCell ref="B17:D17"/>
    <mergeCell ref="B18:D18"/>
    <mergeCell ref="B19:D19"/>
    <mergeCell ref="B20:D20"/>
    <mergeCell ref="B15:D15"/>
    <mergeCell ref="B22:D22"/>
    <mergeCell ref="B23:D23"/>
    <mergeCell ref="B21:D21"/>
    <mergeCell ref="E22:F22"/>
    <mergeCell ref="E23:F23"/>
    <mergeCell ref="E24:F24"/>
    <mergeCell ref="E14:F14"/>
    <mergeCell ref="E16:F16"/>
    <mergeCell ref="E17:F17"/>
    <mergeCell ref="E18:F18"/>
    <mergeCell ref="E19:F19"/>
    <mergeCell ref="E15:F15"/>
    <mergeCell ref="E20:F20"/>
    <mergeCell ref="E21:F21"/>
    <mergeCell ref="I8:S8"/>
    <mergeCell ref="D8:E10"/>
    <mergeCell ref="B8:C10"/>
    <mergeCell ref="U12:X12"/>
    <mergeCell ref="E12:F13"/>
    <mergeCell ref="I12:L12"/>
    <mergeCell ref="M12:P12"/>
    <mergeCell ref="Q12:T12"/>
    <mergeCell ref="G12:H12"/>
  </mergeCells>
  <phoneticPr fontId="5" type="noConversion"/>
  <conditionalFormatting sqref="I14:X14">
    <cfRule type="cellIs" dxfId="68" priority="57" stopIfTrue="1" operator="equal">
      <formula>""</formula>
    </cfRule>
  </conditionalFormatting>
  <conditionalFormatting sqref="I10:J10 G15:X15">
    <cfRule type="cellIs" dxfId="67" priority="45" stopIfTrue="1" operator="equal">
      <formula>""</formula>
    </cfRule>
  </conditionalFormatting>
  <conditionalFormatting sqref="K10 G16:X16">
    <cfRule type="cellIs" dxfId="66" priority="41" stopIfTrue="1" operator="equal">
      <formula>""</formula>
    </cfRule>
  </conditionalFormatting>
  <conditionalFormatting sqref="L10 G17:X17">
    <cfRule type="cellIs" dxfId="65" priority="37" stopIfTrue="1" operator="equal">
      <formula>""</formula>
    </cfRule>
  </conditionalFormatting>
  <conditionalFormatting sqref="M10 G18:X18">
    <cfRule type="cellIs" dxfId="64" priority="33" stopIfTrue="1" operator="equal">
      <formula>""</formula>
    </cfRule>
  </conditionalFormatting>
  <conditionalFormatting sqref="N10 G19:X19">
    <cfRule type="cellIs" dxfId="63" priority="29" stopIfTrue="1" operator="equal">
      <formula>""</formula>
    </cfRule>
  </conditionalFormatting>
  <conditionalFormatting sqref="O10 G20:X20">
    <cfRule type="cellIs" dxfId="62" priority="25" stopIfTrue="1" operator="equal">
      <formula>""</formula>
    </cfRule>
  </conditionalFormatting>
  <conditionalFormatting sqref="P10 G21:X21">
    <cfRule type="cellIs" dxfId="61" priority="21" stopIfTrue="1" operator="equal">
      <formula>""</formula>
    </cfRule>
  </conditionalFormatting>
  <conditionalFormatting sqref="Q10:R10 G22:X22">
    <cfRule type="cellIs" dxfId="60" priority="17" stopIfTrue="1" operator="equal">
      <formula>""</formula>
    </cfRule>
  </conditionalFormatting>
  <conditionalFormatting sqref="G23:X23">
    <cfRule type="cellIs" dxfId="59" priority="13" stopIfTrue="1" operator="equal">
      <formula>""</formula>
    </cfRule>
  </conditionalFormatting>
  <conditionalFormatting sqref="S10 G24:X24">
    <cfRule type="cellIs" dxfId="58" priority="9" stopIfTrue="1" operator="equal">
      <formula>""</formula>
    </cfRule>
  </conditionalFormatting>
  <conditionalFormatting sqref="G14">
    <cfRule type="cellIs" dxfId="57" priority="5" stopIfTrue="1" operator="equal">
      <formula>""</formula>
    </cfRule>
  </conditionalFormatting>
  <conditionalFormatting sqref="H14">
    <cfRule type="cellIs" dxfId="56" priority="1" stopIfTrue="1" operator="equal">
      <formula>""</formula>
    </cfRule>
  </conditionalFormatting>
  <hyperlinks>
    <hyperlink ref="B15" location="'Ficha IC 2'!A1" display="'Ficha IC 2'!A1"/>
    <hyperlink ref="B14" location="'Ficha IC 1'!A1" display="'Ficha IC 1'!A1"/>
    <hyperlink ref="B16" location="'Ficha IC 2'!A1" display="'Ficha IC 2'!A1"/>
    <hyperlink ref="B17" location="'Ficha IC 3'!A1" display="'Ficha IC 3'!A1"/>
    <hyperlink ref="B18" location="'Ficha IC 4'!A1" display="'Ficha IC 4'!A1"/>
    <hyperlink ref="B19" location="'Ficha IC 5'!A1" display="'Ficha IC 5'!A1"/>
    <hyperlink ref="B20" location="'Ficha IC 6'!A1" display="'Ficha IC 6'!A1"/>
    <hyperlink ref="B21" location="'Ficha IC 7'!A1" display="'Ficha IC 7'!A1"/>
    <hyperlink ref="B22" location="'Ficha IC 8'!A1" display="'Ficha IC 8'!A1"/>
    <hyperlink ref="B23" location="'Ficha IC 9'!A1" display="'Ficha IC 9'!A1"/>
    <hyperlink ref="B24" location="'Ficha IC 10'!A1" display="'Ficha IC 10'!A1"/>
    <hyperlink ref="B24:D24" location="'Ficha IC 11'!A1" display="'Ficha IC 11'!A1"/>
    <hyperlink ref="B23:D23" location="'Ficha IC 10'!A1" display="'Ficha IC 10'!A1"/>
    <hyperlink ref="B16:D16" location="'Ficha IC 3'!A1" display="'Ficha IC 3'!A1"/>
    <hyperlink ref="B17:D17" location="'Ficha IC 4'!A1" display="'Ficha IC 4'!A1"/>
    <hyperlink ref="B18:D18" location="'Ficha IC 5'!A1" display="'Ficha IC 5'!A1"/>
    <hyperlink ref="B19:D19" location="'Ficha IC 6'!A1" display="'Ficha IC 6'!A1"/>
    <hyperlink ref="B20:D20" location="'Ficha IC 7'!A1" display="'Ficha IC 7'!A1"/>
    <hyperlink ref="B21:D21" location="'Ficha IC 8'!A1" display="'Ficha IC 8'!A1"/>
    <hyperlink ref="B22:D22" location="'Ficha IC 9'!A1" display="'Ficha IC 9'!A1"/>
  </hyperlinks>
  <pageMargins left="0.7" right="0.7" top="0.75" bottom="0.75" header="0.3" footer="0.3"/>
  <pageSetup orientation="portrait" horizontalDpi="4294967293" verticalDpi="4294967293" r:id="rId1"/>
  <ignoredErrors>
    <ignoredError sqref="I12 Q12 M12 U12" numberStoredAsText="1"/>
    <ignoredError sqref="I16:P24 I14:P14 I15:P15 J10:N10 C23 C22 C21 C20 C19 C18 C17 D17:D24 C24 B14:D16 B24 B23 B17 B18 B19 B20 B21 B22 P10:S10 R16:V24 R14:V14 R15:V15"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58" stopIfTrue="1" operator="greaterThanOrEqual" id="{41BE2476-473B-4417-9A21-DEBEE913EC49}">
            <xm:f>'Ficha IC 1'!$AD$16</xm:f>
            <x14:dxf>
              <numFmt numFmtId="165" formatCode="0.0%"/>
              <fill>
                <patternFill>
                  <bgColor rgb="FF00FF00"/>
                </patternFill>
              </fill>
            </x14:dxf>
          </x14:cfRule>
          <x14:cfRule type="cellIs" priority="59" stopIfTrue="1" operator="between" id="{71FFF72E-4476-450C-8CCD-EF96D510E8CB}">
            <xm:f>'Ficha IC 1'!$V$16</xm:f>
            <xm:f>'Ficha IC 1'!$X$16</xm:f>
            <x14:dxf>
              <numFmt numFmtId="165" formatCode="0.0%"/>
              <fill>
                <patternFill>
                  <bgColor rgb="FFFFFF00"/>
                </patternFill>
              </fill>
            </x14:dxf>
          </x14:cfRule>
          <x14:cfRule type="cellIs" priority="60" stopIfTrue="1" operator="lessThan" id="{B924E03C-920C-473E-9C3A-85D540C4655C}">
            <xm:f>'Ficha IC 1'!$R$16</xm:f>
            <x14:dxf>
              <font>
                <color theme="0"/>
              </font>
              <numFmt numFmtId="165" formatCode="0.0%"/>
              <fill>
                <patternFill>
                  <bgColor rgb="FFFF0000"/>
                </patternFill>
              </fill>
            </x14:dxf>
          </x14:cfRule>
          <xm:sqref>I14:X14</xm:sqref>
        </x14:conditionalFormatting>
        <x14:conditionalFormatting xmlns:xm="http://schemas.microsoft.com/office/excel/2006/main">
          <x14:cfRule type="cellIs" priority="46" stopIfTrue="1" operator="greaterThanOrEqual" id="{E2B0B2F3-CE28-48E1-8844-002792202A99}">
            <xm:f>'Ficha IC 2'!$AC$16</xm:f>
            <x14:dxf>
              <numFmt numFmtId="165" formatCode="0.0%"/>
              <fill>
                <patternFill>
                  <bgColor rgb="FF00FF00"/>
                </patternFill>
              </fill>
            </x14:dxf>
          </x14:cfRule>
          <x14:cfRule type="cellIs" priority="47" stopIfTrue="1" operator="between" id="{A4B255FA-4DD0-4D65-ABEA-1399DAF4B0F1}">
            <xm:f>'Ficha IC 2'!$U$16</xm:f>
            <xm:f>'Ficha IC 2'!$W$16</xm:f>
            <x14:dxf>
              <numFmt numFmtId="165" formatCode="0.0%"/>
              <fill>
                <patternFill>
                  <bgColor rgb="FFFFFF00"/>
                </patternFill>
              </fill>
            </x14:dxf>
          </x14:cfRule>
          <x14:cfRule type="cellIs" priority="48" stopIfTrue="1" operator="lessThan" id="{E2456C2A-B910-4E28-A155-3621E661C910}">
            <xm:f>'Ficha IC 2'!$Q$16</xm:f>
            <x14:dxf>
              <font>
                <color theme="0"/>
              </font>
              <numFmt numFmtId="165" formatCode="0.0%"/>
              <fill>
                <patternFill>
                  <bgColor rgb="FFFF0000"/>
                </patternFill>
              </fill>
            </x14:dxf>
          </x14:cfRule>
          <xm:sqref>I10:J10 G15:X15</xm:sqref>
        </x14:conditionalFormatting>
        <x14:conditionalFormatting xmlns:xm="http://schemas.microsoft.com/office/excel/2006/main">
          <x14:cfRule type="cellIs" priority="42" stopIfTrue="1" operator="greaterThanOrEqual" id="{38DB4B17-BC0D-4BBF-8298-63BB86123F1A}">
            <xm:f>'Ficha IC 3'!$AB$16</xm:f>
            <x14:dxf>
              <numFmt numFmtId="165" formatCode="0.0%"/>
              <fill>
                <patternFill>
                  <bgColor rgb="FF00FF00"/>
                </patternFill>
              </fill>
            </x14:dxf>
          </x14:cfRule>
          <x14:cfRule type="cellIs" priority="43" stopIfTrue="1" operator="between" id="{8D51B885-6222-46A9-A506-55DFC70A432F}">
            <xm:f>'Ficha IC 3'!$T$16</xm:f>
            <xm:f>'Ficha IC 3'!$V$16</xm:f>
            <x14:dxf>
              <numFmt numFmtId="165" formatCode="0.0%"/>
              <fill>
                <patternFill>
                  <bgColor rgb="FFFFFF00"/>
                </patternFill>
              </fill>
            </x14:dxf>
          </x14:cfRule>
          <x14:cfRule type="cellIs" priority="44" stopIfTrue="1" operator="lessThan" id="{A5E00FBB-63EC-4CF3-A6D2-27B0D402FE22}">
            <xm:f>'Ficha IC 3'!$P$16</xm:f>
            <x14:dxf>
              <font>
                <color theme="0"/>
              </font>
              <numFmt numFmtId="165" formatCode="0.0%"/>
              <fill>
                <patternFill>
                  <bgColor rgb="FFFF0000"/>
                </patternFill>
              </fill>
            </x14:dxf>
          </x14:cfRule>
          <xm:sqref>K10 G16:X16</xm:sqref>
        </x14:conditionalFormatting>
        <x14:conditionalFormatting xmlns:xm="http://schemas.microsoft.com/office/excel/2006/main">
          <x14:cfRule type="cellIs" priority="38" stopIfTrue="1" operator="greaterThanOrEqual" id="{34AAFCC5-F6E7-4CC3-8E35-C032F4CA6BAB}">
            <xm:f>'Ficha IC 4'!$AC$16</xm:f>
            <x14:dxf>
              <numFmt numFmtId="165" formatCode="0.0%"/>
              <fill>
                <patternFill>
                  <bgColor rgb="FF00FF00"/>
                </patternFill>
              </fill>
            </x14:dxf>
          </x14:cfRule>
          <x14:cfRule type="cellIs" priority="39" stopIfTrue="1" operator="between" id="{AD64D921-65E9-4F69-895E-7D08E9CEB537}">
            <xm:f>'Ficha IC 4'!$U$16</xm:f>
            <xm:f>'Ficha IC 4'!$W$16</xm:f>
            <x14:dxf>
              <numFmt numFmtId="165" formatCode="0.0%"/>
              <fill>
                <patternFill>
                  <bgColor rgb="FFFFFF00"/>
                </patternFill>
              </fill>
            </x14:dxf>
          </x14:cfRule>
          <x14:cfRule type="cellIs" priority="40" stopIfTrue="1" operator="lessThan" id="{99915EA1-862E-46E7-A5AE-78216ECE840D}">
            <xm:f>'Ficha IC 4'!$Q$16</xm:f>
            <x14:dxf>
              <font>
                <color theme="0"/>
              </font>
              <numFmt numFmtId="165" formatCode="0.0%"/>
              <fill>
                <patternFill>
                  <bgColor rgb="FFFF0000"/>
                </patternFill>
              </fill>
            </x14:dxf>
          </x14:cfRule>
          <xm:sqref>L10 G17:X17</xm:sqref>
        </x14:conditionalFormatting>
        <x14:conditionalFormatting xmlns:xm="http://schemas.microsoft.com/office/excel/2006/main">
          <x14:cfRule type="cellIs" priority="34" stopIfTrue="1" operator="greaterThanOrEqual" id="{0E2C104B-A3E2-4F1C-B365-E1DF1FD959BF}">
            <xm:f>'Ficha IC 5'!$AD$16</xm:f>
            <x14:dxf>
              <numFmt numFmtId="165" formatCode="0.0%"/>
              <fill>
                <patternFill>
                  <bgColor rgb="FF00FF00"/>
                </patternFill>
              </fill>
            </x14:dxf>
          </x14:cfRule>
          <x14:cfRule type="cellIs" priority="35" stopIfTrue="1" operator="between" id="{ED7C656B-E2F4-4E84-A79E-860D48657A3F}">
            <xm:f>'Ficha IC 5'!$V$16</xm:f>
            <xm:f>'Ficha IC 5'!$X$16</xm:f>
            <x14:dxf>
              <numFmt numFmtId="165" formatCode="0.0%"/>
              <fill>
                <patternFill>
                  <bgColor rgb="FFFFFF00"/>
                </patternFill>
              </fill>
            </x14:dxf>
          </x14:cfRule>
          <x14:cfRule type="cellIs" priority="36" stopIfTrue="1" operator="lessThan" id="{E9DA5027-27B8-41C5-B410-260A58CE374C}">
            <xm:f>'Ficha IC 5'!$R$16</xm:f>
            <x14:dxf>
              <font>
                <color theme="0"/>
              </font>
              <numFmt numFmtId="165" formatCode="0.0%"/>
              <fill>
                <patternFill>
                  <bgColor rgb="FFFF0000"/>
                </patternFill>
              </fill>
            </x14:dxf>
          </x14:cfRule>
          <xm:sqref>M10 G18:X18</xm:sqref>
        </x14:conditionalFormatting>
        <x14:conditionalFormatting xmlns:xm="http://schemas.microsoft.com/office/excel/2006/main">
          <x14:cfRule type="cellIs" priority="30" stopIfTrue="1" operator="greaterThanOrEqual" id="{8CE5BF60-2524-45A6-B765-95942D67699C}">
            <xm:f>'Ficha IC 6'!$AC$16</xm:f>
            <x14:dxf>
              <numFmt numFmtId="165" formatCode="0.0%"/>
              <fill>
                <patternFill>
                  <bgColor rgb="FF00FF00"/>
                </patternFill>
              </fill>
            </x14:dxf>
          </x14:cfRule>
          <x14:cfRule type="cellIs" priority="31" stopIfTrue="1" operator="between" id="{C819C5B1-038F-400C-91D6-78595E65ABCA}">
            <xm:f>'Ficha IC 6'!$U$16</xm:f>
            <xm:f>'Ficha IC 6'!$W$16</xm:f>
            <x14:dxf>
              <numFmt numFmtId="165" formatCode="0.0%"/>
              <fill>
                <patternFill>
                  <bgColor rgb="FFFFFF00"/>
                </patternFill>
              </fill>
            </x14:dxf>
          </x14:cfRule>
          <x14:cfRule type="cellIs" priority="32" stopIfTrue="1" operator="lessThan" id="{37CB410F-96AB-42C2-9810-18216FE8CD94}">
            <xm:f>'Ficha IC 6'!$Q$16</xm:f>
            <x14:dxf>
              <font>
                <color theme="0"/>
              </font>
              <numFmt numFmtId="165" formatCode="0.0%"/>
              <fill>
                <patternFill>
                  <bgColor rgb="FFFF0000"/>
                </patternFill>
              </fill>
            </x14:dxf>
          </x14:cfRule>
          <xm:sqref>N10 G19:X19</xm:sqref>
        </x14:conditionalFormatting>
        <x14:conditionalFormatting xmlns:xm="http://schemas.microsoft.com/office/excel/2006/main">
          <x14:cfRule type="cellIs" priority="26" stopIfTrue="1" operator="greaterThanOrEqual" id="{56642EFD-756D-4672-BDEB-DF5C071FA252}">
            <xm:f>'Ficha IC 7'!$AC$16</xm:f>
            <x14:dxf>
              <numFmt numFmtId="165" formatCode="0.0%"/>
              <fill>
                <patternFill>
                  <bgColor rgb="FF00FF00"/>
                </patternFill>
              </fill>
            </x14:dxf>
          </x14:cfRule>
          <x14:cfRule type="cellIs" priority="27" stopIfTrue="1" operator="between" id="{33C7A484-A748-431E-973C-C001C98D38B8}">
            <xm:f>'Ficha IC 7'!$U$16</xm:f>
            <xm:f>'Ficha IC 7'!$W$16</xm:f>
            <x14:dxf>
              <numFmt numFmtId="165" formatCode="0.0%"/>
              <fill>
                <patternFill>
                  <bgColor rgb="FFFFFF00"/>
                </patternFill>
              </fill>
            </x14:dxf>
          </x14:cfRule>
          <x14:cfRule type="cellIs" priority="28" stopIfTrue="1" operator="lessThan" id="{12F185FD-E19D-4EB0-8364-21782ACCA7F8}">
            <xm:f>'Ficha IC 7'!$Q$16</xm:f>
            <x14:dxf>
              <font>
                <color theme="0"/>
              </font>
              <numFmt numFmtId="165" formatCode="0.0%"/>
              <fill>
                <patternFill>
                  <bgColor rgb="FFFF0000"/>
                </patternFill>
              </fill>
            </x14:dxf>
          </x14:cfRule>
          <xm:sqref>O10 G20:X20</xm:sqref>
        </x14:conditionalFormatting>
        <x14:conditionalFormatting xmlns:xm="http://schemas.microsoft.com/office/excel/2006/main">
          <x14:cfRule type="cellIs" priority="22" stopIfTrue="1" operator="greaterThanOrEqual" id="{F6D5DA77-0052-45B6-AC7E-78C1AEEF7BC6}">
            <xm:f>'Ficha IC 8'!$AC$16</xm:f>
            <x14:dxf>
              <numFmt numFmtId="165" formatCode="0.0%"/>
              <fill>
                <patternFill>
                  <bgColor rgb="FF00FF00"/>
                </patternFill>
              </fill>
            </x14:dxf>
          </x14:cfRule>
          <x14:cfRule type="cellIs" priority="23" stopIfTrue="1" operator="between" id="{8D52A6C6-6607-4A4D-8608-C5308471792C}">
            <xm:f>'Ficha IC 8'!$U$16</xm:f>
            <xm:f>'Ficha IC 8'!$W$16</xm:f>
            <x14:dxf>
              <numFmt numFmtId="165" formatCode="0.0%"/>
              <fill>
                <patternFill>
                  <bgColor rgb="FFFFFF00"/>
                </patternFill>
              </fill>
            </x14:dxf>
          </x14:cfRule>
          <x14:cfRule type="cellIs" priority="24" stopIfTrue="1" operator="lessThan" id="{07DF45EE-E749-4E15-9516-2B61BCB941C4}">
            <xm:f>'Ficha IC 8'!$Q$16</xm:f>
            <x14:dxf>
              <font>
                <color theme="0"/>
              </font>
              <numFmt numFmtId="165" formatCode="0.0%"/>
              <fill>
                <patternFill>
                  <bgColor rgb="FFFF0000"/>
                </patternFill>
              </fill>
            </x14:dxf>
          </x14:cfRule>
          <xm:sqref>P10 G21:X21</xm:sqref>
        </x14:conditionalFormatting>
        <x14:conditionalFormatting xmlns:xm="http://schemas.microsoft.com/office/excel/2006/main">
          <x14:cfRule type="cellIs" priority="18" stopIfTrue="1" operator="greaterThanOrEqual" id="{E433F6E7-BF5E-4FE8-B8BB-C64859C4CA18}">
            <xm:f>'Ficha IC 9'!$AC$16</xm:f>
            <x14:dxf>
              <numFmt numFmtId="165" formatCode="0.0%"/>
              <fill>
                <patternFill>
                  <bgColor rgb="FF00FF00"/>
                </patternFill>
              </fill>
            </x14:dxf>
          </x14:cfRule>
          <x14:cfRule type="cellIs" priority="19" stopIfTrue="1" operator="between" id="{1A64E479-F8B0-4685-8339-72C4CD5FFDA3}">
            <xm:f>'Ficha IC 9'!$U$16</xm:f>
            <xm:f>'Ficha IC 9'!$W$16</xm:f>
            <x14:dxf>
              <numFmt numFmtId="165" formatCode="0.0%"/>
              <fill>
                <patternFill>
                  <bgColor rgb="FFFFFF00"/>
                </patternFill>
              </fill>
            </x14:dxf>
          </x14:cfRule>
          <x14:cfRule type="cellIs" priority="20" stopIfTrue="1" operator="lessThan" id="{C459B69F-C719-4D6A-95E3-A8E776F28F3A}">
            <xm:f>'Ficha IC 9'!$Q$16</xm:f>
            <x14:dxf>
              <font>
                <color theme="0"/>
              </font>
              <numFmt numFmtId="165" formatCode="0.0%"/>
              <fill>
                <patternFill>
                  <bgColor rgb="FFFF0000"/>
                </patternFill>
              </fill>
            </x14:dxf>
          </x14:cfRule>
          <xm:sqref>Q10:R10 G22:X22</xm:sqref>
        </x14:conditionalFormatting>
        <x14:conditionalFormatting xmlns:xm="http://schemas.microsoft.com/office/excel/2006/main">
          <x14:cfRule type="cellIs" priority="10" stopIfTrue="1" operator="greaterThanOrEqual" id="{2451E49C-FD52-457A-A61F-294521FF322D}">
            <xm:f>'Ficha IC 11'!$AC$16</xm:f>
            <x14:dxf>
              <numFmt numFmtId="165" formatCode="0.0%"/>
              <fill>
                <patternFill>
                  <bgColor rgb="FF00FF00"/>
                </patternFill>
              </fill>
            </x14:dxf>
          </x14:cfRule>
          <x14:cfRule type="cellIs" priority="11" stopIfTrue="1" operator="between" id="{6EE7B3F8-94B1-481C-AB85-B5DD5DE5CA42}">
            <xm:f>'Ficha IC 11'!$U$16</xm:f>
            <xm:f>'Ficha IC 11'!$W$16</xm:f>
            <x14:dxf>
              <numFmt numFmtId="165" formatCode="0.0%"/>
              <fill>
                <patternFill>
                  <bgColor rgb="FFFFFF00"/>
                </patternFill>
              </fill>
            </x14:dxf>
          </x14:cfRule>
          <x14:cfRule type="cellIs" priority="12" stopIfTrue="1" operator="lessThan" id="{1A6DAA7E-7ADD-454C-8093-46CBB60B89D2}">
            <xm:f>'Ficha IC 11'!$Q$16</xm:f>
            <x14:dxf>
              <font>
                <color theme="0"/>
              </font>
              <numFmt numFmtId="165" formatCode="0.0%"/>
              <fill>
                <patternFill>
                  <bgColor rgb="FFFF0000"/>
                </patternFill>
              </fill>
            </x14:dxf>
          </x14:cfRule>
          <xm:sqref>S10 G24:X24</xm:sqref>
        </x14:conditionalFormatting>
        <x14:conditionalFormatting xmlns:xm="http://schemas.microsoft.com/office/excel/2006/main">
          <x14:cfRule type="cellIs" priority="567" stopIfTrue="1" operator="greaterThanOrEqual" id="{43016849-CCED-4BB6-9DF4-B3F269E7D9A5}">
            <xm:f>'Ficha IC 10'!#REF!</xm:f>
            <x14:dxf>
              <numFmt numFmtId="165" formatCode="0.0%"/>
              <fill>
                <patternFill>
                  <bgColor rgb="FF00FF00"/>
                </patternFill>
              </fill>
            </x14:dxf>
          </x14:cfRule>
          <x14:cfRule type="cellIs" priority="568" stopIfTrue="1" operator="between" id="{D4A5E6B1-479B-4A87-B029-38F6C950988C}">
            <xm:f>'Ficha IC 10'!$Z$16</xm:f>
            <xm:f>'Ficha IC 10'!$AB$16</xm:f>
            <x14:dxf>
              <numFmt numFmtId="165" formatCode="0.0%"/>
              <fill>
                <patternFill>
                  <bgColor rgb="FFFFFF00"/>
                </patternFill>
              </fill>
            </x14:dxf>
          </x14:cfRule>
          <x14:cfRule type="cellIs" priority="569" stopIfTrue="1" operator="lessThan" id="{C961252B-78F7-48CC-AFFE-EF3046CC5423}">
            <xm:f>'Ficha IC 10'!$V$16</xm:f>
            <x14:dxf>
              <font>
                <color theme="0"/>
              </font>
              <numFmt numFmtId="165" formatCode="0.0%"/>
              <fill>
                <patternFill>
                  <bgColor rgb="FFFF0000"/>
                </patternFill>
              </fill>
            </x14:dxf>
          </x14:cfRule>
          <xm:sqref>G23:X23</xm:sqref>
        </x14:conditionalFormatting>
        <x14:conditionalFormatting xmlns:xm="http://schemas.microsoft.com/office/excel/2006/main">
          <x14:cfRule type="cellIs" priority="6" stopIfTrue="1" operator="greaterThanOrEqual" id="{43B9BC13-25C4-4172-BBB4-146603A20A5B}">
            <xm:f>'Ficha IC 1'!$AD$16</xm:f>
            <x14:dxf>
              <numFmt numFmtId="165" formatCode="0.0%"/>
              <fill>
                <patternFill>
                  <bgColor rgb="FF00FF00"/>
                </patternFill>
              </fill>
            </x14:dxf>
          </x14:cfRule>
          <x14:cfRule type="cellIs" priority="7" stopIfTrue="1" operator="between" id="{07570848-D33A-4D97-B578-6B3662535020}">
            <xm:f>'Ficha IC 1'!$V$16</xm:f>
            <xm:f>'Ficha IC 1'!$X$16</xm:f>
            <x14:dxf>
              <numFmt numFmtId="165" formatCode="0.0%"/>
              <fill>
                <patternFill>
                  <bgColor rgb="FFFFFF00"/>
                </patternFill>
              </fill>
            </x14:dxf>
          </x14:cfRule>
          <x14:cfRule type="cellIs" priority="8" stopIfTrue="1" operator="lessThan" id="{2EFADD2E-8525-4400-8928-8EFC1D88DFA9}">
            <xm:f>'Ficha IC 1'!$R$16</xm:f>
            <x14:dxf>
              <font>
                <color theme="0"/>
              </font>
              <numFmt numFmtId="165" formatCode="0.0%"/>
              <fill>
                <patternFill>
                  <bgColor rgb="FFFF0000"/>
                </patternFill>
              </fill>
            </x14:dxf>
          </x14:cfRule>
          <xm:sqref>G14</xm:sqref>
        </x14:conditionalFormatting>
        <x14:conditionalFormatting xmlns:xm="http://schemas.microsoft.com/office/excel/2006/main">
          <x14:cfRule type="cellIs" priority="2" stopIfTrue="1" operator="greaterThanOrEqual" id="{AEADF2EA-D625-4EA3-9094-E4BE5F77324B}">
            <xm:f>'Ficha IC 1'!$AD$16</xm:f>
            <x14:dxf>
              <numFmt numFmtId="165" formatCode="0.0%"/>
              <fill>
                <patternFill>
                  <bgColor rgb="FF00FF00"/>
                </patternFill>
              </fill>
            </x14:dxf>
          </x14:cfRule>
          <x14:cfRule type="cellIs" priority="3" stopIfTrue="1" operator="between" id="{F1A954A8-8E6C-404E-9B1D-B7FB5E676E1E}">
            <xm:f>'Ficha IC 1'!$V$16</xm:f>
            <xm:f>'Ficha IC 1'!$X$16</xm:f>
            <x14:dxf>
              <numFmt numFmtId="165" formatCode="0.0%"/>
              <fill>
                <patternFill>
                  <bgColor rgb="FFFFFF00"/>
                </patternFill>
              </fill>
            </x14:dxf>
          </x14:cfRule>
          <x14:cfRule type="cellIs" priority="4" stopIfTrue="1" operator="lessThan" id="{9D36CF2D-8340-4255-B569-612EA63D6CEC}">
            <xm:f>'Ficha IC 1'!$R$16</xm:f>
            <x14:dxf>
              <font>
                <color theme="0"/>
              </font>
              <numFmt numFmtId="165" formatCode="0.0%"/>
              <fill>
                <patternFill>
                  <bgColor rgb="FFFF0000"/>
                </patternFill>
              </fill>
            </x14:dxf>
          </x14:cfRule>
          <xm:sqref>H14</xm:sqref>
        </x14:conditionalFormatting>
      </x14:conditionalFormattings>
    </ext>
    <ext xmlns:x14="http://schemas.microsoft.com/office/spreadsheetml/2009/9/main" uri="{05C60535-1F16-4fd2-B633-F4F36F0B64E0}">
      <x14:sparklineGroups xmlns:xm="http://schemas.microsoft.com/office/excel/2006/main">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Comando'!I17:X17</xm:f>
              <xm:sqref>E17</xm:sqref>
            </x14:sparkline>
            <x14:sparkline>
              <xm:f>'Tablero de Comando'!J17:X17</xm:f>
              <xm:sqref>F17</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Comando'!I18:X18</xm:f>
              <xm:sqref>E18</xm:sqref>
            </x14:sparkline>
            <x14:sparkline>
              <xm:f>'Tablero de Comando'!J18:X18</xm:f>
              <xm:sqref>F18</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Comando'!I19:X19</xm:f>
              <xm:sqref>E19</xm:sqref>
            </x14:sparkline>
            <x14:sparkline>
              <xm:f>'Tablero de Comando'!J19:X19</xm:f>
              <xm:sqref>F19</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Comando'!I20:X20</xm:f>
              <xm:sqref>E20</xm:sqref>
            </x14:sparkline>
            <x14:sparkline>
              <xm:f>'Tablero de Comando'!J20:X20</xm:f>
              <xm:sqref>F20</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Comando'!I21:X21</xm:f>
              <xm:sqref>E21</xm:sqref>
            </x14:sparkline>
            <x14:sparkline>
              <xm:f>'Tablero de Comando'!J21:X21</xm:f>
              <xm:sqref>F21</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Comando'!I22:X22</xm:f>
              <xm:sqref>E22</xm:sqref>
            </x14:sparkline>
            <x14:sparkline>
              <xm:f>'Tablero de Comando'!J22:X22</xm:f>
              <xm:sqref>F22</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Comando'!I23:X23</xm:f>
              <xm:sqref>E23</xm:sqref>
            </x14:sparkline>
            <x14:sparkline>
              <xm:f>'Tablero de Comando'!J23:X23</xm:f>
              <xm:sqref>F23</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Comando'!I24:X24</xm:f>
              <xm:sqref>E24</xm:sqref>
            </x14:sparkline>
            <x14:sparkline>
              <xm:f>'Tablero de Comando'!J24:X24</xm:f>
              <xm:sqref>F24</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Comando'!I15:X15</xm:f>
              <xm:sqref>E15</xm:sqref>
            </x14:sparkline>
            <x14:sparkline>
              <xm:f>'Tablero de Comando'!J15:X15</xm:f>
              <xm:sqref>F15</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Comando'!I16:X16</xm:f>
              <xm:sqref>E16</xm:sqref>
            </x14:sparkline>
            <x14:sparkline>
              <xm:f>'Tablero de Comando'!J16:X16</xm:f>
              <xm:sqref>F16</xm:sqref>
            </x14:sparkline>
          </x14:sparklines>
        </x14:sparklineGroup>
        <x14:sparklineGroup lineWeight="0.25" displayEmptyCellsAs="gap">
          <x14:colorSeries theme="1"/>
          <x14:colorNegative rgb="FFD00000"/>
          <x14:colorAxis rgb="FF000000"/>
          <x14:colorMarkers rgb="FFD00000"/>
          <x14:colorFirst rgb="FFD00000"/>
          <x14:colorLast rgb="FFD00000"/>
          <x14:colorHigh rgb="FFD00000"/>
          <x14:colorLow rgb="FFD00000"/>
          <x14:sparklines>
            <x14:sparkline>
              <xm:f>'Tablero de Comando'!I14:X14</xm:f>
              <xm:sqref>E14</xm:sqref>
            </x14:sparkline>
            <x14:sparkline>
              <xm:f>'Tablero de Comando'!J14:X14</xm:f>
              <xm:sqref>F14</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E7E1F3"/>
  </sheetPr>
  <dimension ref="A1:AF65"/>
  <sheetViews>
    <sheetView showGridLines="0" topLeftCell="A21" zoomScale="36" zoomScaleNormal="115" workbookViewId="0"/>
  </sheetViews>
  <sheetFormatPr baseColWidth="10" defaultColWidth="0" defaultRowHeight="14.5" zeroHeight="1" x14ac:dyDescent="0.35"/>
  <cols>
    <col min="1" max="1" width="3.1796875" customWidth="1"/>
    <col min="2" max="2" width="4.1796875" customWidth="1"/>
    <col min="3" max="3" width="24" customWidth="1"/>
    <col min="4" max="4" width="38.1796875" customWidth="1"/>
    <col min="5" max="23" width="7.1796875" customWidth="1"/>
    <col min="24" max="24" width="16.453125" customWidth="1"/>
    <col min="25" max="25" width="5.1796875" customWidth="1"/>
    <col min="26" max="26" width="3.54296875" customWidth="1"/>
    <col min="27" max="32" width="0" hidden="1" customWidth="1"/>
    <col min="33" max="16384" width="14.453125" hidden="1"/>
  </cols>
  <sheetData>
    <row r="1" spans="1:26" x14ac:dyDescent="0.35">
      <c r="A1" s="7"/>
      <c r="B1" s="7"/>
      <c r="C1" s="7"/>
      <c r="D1" s="7"/>
      <c r="E1" s="7"/>
      <c r="F1" s="7"/>
      <c r="G1" s="7"/>
      <c r="H1" s="7"/>
      <c r="I1" s="7"/>
      <c r="J1" s="7"/>
      <c r="K1" s="7"/>
      <c r="L1" s="7"/>
      <c r="M1" s="7"/>
      <c r="N1" s="7"/>
      <c r="O1" s="7"/>
      <c r="P1" s="7"/>
      <c r="Q1" s="7"/>
      <c r="R1" s="7"/>
      <c r="S1" s="7"/>
      <c r="T1" s="7"/>
      <c r="U1" s="7"/>
      <c r="V1" s="7"/>
      <c r="W1" s="7"/>
      <c r="X1" s="7"/>
      <c r="Y1" s="7"/>
      <c r="Z1" s="7"/>
    </row>
    <row r="2" spans="1:26" x14ac:dyDescent="0.35">
      <c r="A2" s="7"/>
      <c r="B2" s="13"/>
      <c r="C2" s="8"/>
      <c r="D2" s="8"/>
      <c r="E2" s="8"/>
      <c r="F2" s="8"/>
      <c r="G2" s="8"/>
      <c r="H2" s="8"/>
      <c r="I2" s="8"/>
      <c r="J2" s="8"/>
      <c r="K2" s="8"/>
      <c r="L2" s="8"/>
      <c r="M2" s="8"/>
      <c r="N2" s="8"/>
      <c r="O2" s="8"/>
      <c r="P2" s="8"/>
      <c r="Q2" s="9"/>
      <c r="R2" s="9"/>
      <c r="S2" s="9"/>
      <c r="T2" s="9"/>
      <c r="U2" s="9"/>
      <c r="V2" s="9"/>
      <c r="W2" s="9"/>
      <c r="X2" s="9"/>
      <c r="Y2" s="9"/>
      <c r="Z2" s="9"/>
    </row>
    <row r="3" spans="1:26" ht="45" x14ac:dyDescent="0.35">
      <c r="A3" s="7"/>
      <c r="B3" s="13"/>
      <c r="C3" s="13"/>
      <c r="D3" s="11"/>
      <c r="E3" s="11"/>
      <c r="F3" s="11"/>
      <c r="G3" s="11"/>
      <c r="H3" s="11"/>
      <c r="I3" s="11"/>
      <c r="J3" s="11"/>
      <c r="K3" s="11"/>
      <c r="L3" s="11"/>
      <c r="M3" s="11"/>
      <c r="N3" s="11"/>
      <c r="O3" s="11"/>
      <c r="P3" s="11"/>
      <c r="Q3" s="12"/>
      <c r="R3" s="12"/>
      <c r="S3" s="12"/>
      <c r="T3" s="12"/>
      <c r="U3" s="12"/>
      <c r="V3" s="12"/>
      <c r="W3" s="12"/>
      <c r="X3" s="12"/>
      <c r="Y3" s="12"/>
      <c r="Z3" s="12"/>
    </row>
    <row r="4" spans="1:26" ht="15" customHeight="1" x14ac:dyDescent="0.35">
      <c r="A4" s="7"/>
      <c r="B4" s="13"/>
      <c r="C4" s="13"/>
      <c r="D4" s="11"/>
      <c r="E4" s="11"/>
      <c r="F4" s="11"/>
      <c r="G4" s="11"/>
      <c r="H4" s="11"/>
      <c r="I4" s="11"/>
      <c r="J4" s="11"/>
      <c r="K4" s="11"/>
      <c r="L4" s="11"/>
      <c r="M4" s="11"/>
      <c r="N4" s="11"/>
      <c r="O4" s="11"/>
      <c r="P4" s="11"/>
      <c r="Q4" s="12"/>
      <c r="R4" s="12"/>
      <c r="S4" s="12"/>
      <c r="T4" s="12"/>
      <c r="U4" s="12"/>
      <c r="V4" s="12"/>
      <c r="W4" s="12"/>
      <c r="X4" s="12"/>
      <c r="Y4" s="12"/>
      <c r="Z4" s="12"/>
    </row>
    <row r="5" spans="1:26" ht="15" customHeight="1" x14ac:dyDescent="0.35">
      <c r="A5" s="7"/>
      <c r="B5" s="13"/>
      <c r="C5" s="33"/>
      <c r="D5" s="33"/>
      <c r="E5" s="34"/>
      <c r="F5" s="34"/>
      <c r="G5" s="34"/>
      <c r="H5" s="34"/>
      <c r="I5" s="34"/>
      <c r="J5" s="34"/>
      <c r="K5" s="34"/>
      <c r="L5" s="34"/>
      <c r="M5" s="34"/>
      <c r="N5" s="34"/>
      <c r="O5" s="34"/>
      <c r="P5" s="34"/>
      <c r="Z5" s="12"/>
    </row>
    <row r="6" spans="1:26" ht="15" customHeight="1" x14ac:dyDescent="0.35">
      <c r="A6" s="7"/>
      <c r="B6" s="13"/>
      <c r="C6" s="33"/>
      <c r="D6" s="33"/>
      <c r="E6" s="34"/>
      <c r="F6" s="34"/>
      <c r="G6" s="34"/>
      <c r="H6" s="34"/>
      <c r="I6" s="34"/>
      <c r="J6" s="34"/>
      <c r="K6" s="34"/>
      <c r="L6" s="34"/>
      <c r="M6" s="34"/>
      <c r="N6" s="34"/>
      <c r="O6" s="34"/>
      <c r="P6" s="34"/>
      <c r="Z6" s="12"/>
    </row>
    <row r="7" spans="1:26" ht="15" customHeight="1" x14ac:dyDescent="0.35">
      <c r="A7" s="7"/>
      <c r="B7" s="13"/>
      <c r="C7" s="33"/>
      <c r="D7" s="33"/>
      <c r="E7" s="34"/>
      <c r="F7" s="34"/>
      <c r="G7" s="34"/>
      <c r="H7" s="34"/>
      <c r="I7" s="34"/>
      <c r="J7" s="34"/>
      <c r="K7" s="34"/>
      <c r="L7" s="34"/>
      <c r="M7" s="34"/>
      <c r="N7" s="34"/>
      <c r="O7" s="34"/>
      <c r="P7" s="34"/>
      <c r="Q7" s="34"/>
      <c r="R7" s="34"/>
      <c r="S7" s="34"/>
      <c r="T7" s="34"/>
      <c r="U7" s="34"/>
      <c r="V7" s="34"/>
      <c r="W7" s="34"/>
      <c r="Z7" s="12"/>
    </row>
    <row r="8" spans="1:26" ht="15" customHeight="1" x14ac:dyDescent="0.35">
      <c r="A8" s="7"/>
      <c r="B8" s="13"/>
      <c r="C8" s="33"/>
      <c r="D8" s="33"/>
      <c r="E8" s="34"/>
      <c r="F8" s="34"/>
      <c r="G8" s="34"/>
      <c r="H8" s="34"/>
      <c r="I8" s="34"/>
      <c r="J8" s="34"/>
      <c r="K8" s="34"/>
      <c r="L8" s="34"/>
      <c r="M8" s="34"/>
      <c r="N8" s="34"/>
      <c r="O8" s="34"/>
      <c r="P8" s="34"/>
      <c r="Q8" s="34"/>
      <c r="R8" s="34"/>
      <c r="S8" s="34"/>
      <c r="T8" s="34"/>
      <c r="U8" s="34"/>
      <c r="V8" s="34"/>
      <c r="W8" s="34"/>
      <c r="Z8" s="12"/>
    </row>
    <row r="9" spans="1:26" ht="24" customHeight="1" x14ac:dyDescent="0.35">
      <c r="A9" s="7"/>
      <c r="B9" s="13"/>
      <c r="C9" s="37"/>
      <c r="D9" s="37"/>
      <c r="E9" s="37"/>
      <c r="F9" s="37"/>
      <c r="G9" s="37"/>
      <c r="H9" s="37"/>
      <c r="I9" s="37"/>
      <c r="J9" s="37"/>
      <c r="K9" s="37"/>
      <c r="L9" s="37"/>
      <c r="M9" s="37"/>
      <c r="N9" s="37"/>
      <c r="O9" s="37"/>
      <c r="P9" s="37"/>
      <c r="Q9" s="37"/>
      <c r="R9" s="37"/>
      <c r="S9" s="37"/>
      <c r="T9" s="37"/>
      <c r="U9" s="37"/>
      <c r="V9" s="37"/>
      <c r="W9" s="37"/>
      <c r="X9" s="37"/>
      <c r="Z9" s="12"/>
    </row>
    <row r="10" spans="1:26" ht="24" customHeight="1" x14ac:dyDescent="0.35">
      <c r="A10" s="7"/>
      <c r="B10" s="13"/>
      <c r="C10" s="37"/>
      <c r="D10" s="37"/>
      <c r="E10" s="37"/>
      <c r="F10" s="37"/>
      <c r="G10" s="37"/>
      <c r="H10" s="37"/>
      <c r="I10" s="37"/>
      <c r="J10" s="37"/>
      <c r="K10" s="37"/>
      <c r="L10" s="37"/>
      <c r="M10" s="37"/>
      <c r="N10" s="37"/>
      <c r="O10" s="37"/>
      <c r="P10" s="37"/>
      <c r="Q10" s="37"/>
      <c r="R10" s="37"/>
      <c r="S10" s="37"/>
      <c r="T10" s="37"/>
      <c r="U10" s="37"/>
      <c r="V10" s="37"/>
      <c r="W10" s="37"/>
      <c r="X10" s="37"/>
      <c r="Z10" s="12"/>
    </row>
    <row r="11" spans="1:26" ht="24" customHeight="1" x14ac:dyDescent="0.35">
      <c r="A11" s="7"/>
      <c r="B11" s="13"/>
      <c r="C11" s="37"/>
      <c r="D11" s="37"/>
      <c r="E11" s="37"/>
      <c r="F11" s="37"/>
      <c r="G11" s="37"/>
      <c r="H11" s="37"/>
      <c r="I11" s="37"/>
      <c r="J11" s="37"/>
      <c r="K11" s="37"/>
      <c r="L11" s="37"/>
      <c r="M11" s="37"/>
      <c r="N11" s="37"/>
      <c r="O11" s="37"/>
      <c r="P11" s="37"/>
      <c r="Q11" s="37"/>
      <c r="R11" s="37"/>
      <c r="S11" s="37"/>
      <c r="T11" s="37"/>
      <c r="U11" s="37"/>
      <c r="V11" s="37"/>
      <c r="W11" s="37"/>
      <c r="X11" s="37"/>
      <c r="Z11" s="12"/>
    </row>
    <row r="12" spans="1:26" ht="24" customHeight="1" x14ac:dyDescent="0.35">
      <c r="A12" s="7"/>
      <c r="B12" s="13"/>
      <c r="C12" s="37"/>
      <c r="D12" s="37"/>
      <c r="E12" s="37"/>
      <c r="F12" s="37"/>
      <c r="G12" s="37"/>
      <c r="H12" s="37"/>
      <c r="I12" s="37"/>
      <c r="J12" s="37"/>
      <c r="K12" s="37"/>
      <c r="L12" s="37"/>
      <c r="M12" s="37"/>
      <c r="N12" s="37"/>
      <c r="O12" s="37"/>
      <c r="P12" s="37"/>
      <c r="Q12" s="37"/>
      <c r="R12" s="37"/>
      <c r="S12" s="37"/>
      <c r="T12" s="37"/>
      <c r="U12" s="37"/>
      <c r="V12" s="37"/>
      <c r="W12" s="37"/>
      <c r="X12" s="37"/>
      <c r="Z12" s="12"/>
    </row>
    <row r="13" spans="1:26" ht="24" customHeight="1" x14ac:dyDescent="0.35">
      <c r="A13" s="7"/>
      <c r="B13" s="13"/>
      <c r="C13" s="37"/>
      <c r="D13" s="37"/>
      <c r="E13" s="37"/>
      <c r="F13" s="37"/>
      <c r="G13" s="37"/>
      <c r="H13" s="37"/>
      <c r="I13" s="37"/>
      <c r="J13" s="37"/>
      <c r="K13" s="37"/>
      <c r="L13" s="37"/>
      <c r="M13" s="37"/>
      <c r="N13" s="37"/>
      <c r="O13" s="37"/>
      <c r="P13" s="37"/>
      <c r="Q13" s="37"/>
      <c r="R13" s="37"/>
      <c r="S13" s="37"/>
      <c r="T13" s="37"/>
      <c r="U13" s="37"/>
      <c r="V13" s="37"/>
      <c r="W13" s="37"/>
      <c r="X13" s="37"/>
      <c r="Z13" s="12"/>
    </row>
    <row r="14" spans="1:26" ht="24" customHeight="1" x14ac:dyDescent="0.35">
      <c r="A14" s="7"/>
      <c r="B14" s="13"/>
      <c r="C14" s="37"/>
      <c r="D14" s="37"/>
      <c r="E14" s="37"/>
      <c r="F14" s="37"/>
      <c r="G14" s="37"/>
      <c r="H14" s="37"/>
      <c r="I14" s="37"/>
      <c r="J14" s="37"/>
      <c r="K14" s="37"/>
      <c r="L14" s="37"/>
      <c r="M14" s="37"/>
      <c r="N14" s="37"/>
      <c r="O14" s="37"/>
      <c r="P14" s="37"/>
      <c r="Q14" s="37"/>
      <c r="R14" s="37"/>
      <c r="S14" s="37"/>
      <c r="T14" s="37"/>
      <c r="U14" s="37"/>
      <c r="V14" s="37"/>
      <c r="W14" s="37"/>
      <c r="X14" s="37"/>
      <c r="Z14" s="12"/>
    </row>
    <row r="15" spans="1:26" ht="24" customHeight="1" x14ac:dyDescent="0.35">
      <c r="A15" s="7"/>
      <c r="B15" s="13"/>
      <c r="C15" s="37"/>
      <c r="D15" s="37"/>
      <c r="E15" s="37"/>
      <c r="F15" s="37"/>
      <c r="G15" s="37"/>
      <c r="H15" s="37"/>
      <c r="I15" s="37"/>
      <c r="J15" s="37"/>
      <c r="K15" s="37"/>
      <c r="L15" s="37"/>
      <c r="M15" s="37"/>
      <c r="N15" s="37"/>
      <c r="O15" s="37"/>
      <c r="P15" s="37"/>
      <c r="Q15" s="37"/>
      <c r="R15" s="37"/>
      <c r="S15" s="37"/>
      <c r="T15" s="37"/>
      <c r="U15" s="37"/>
      <c r="V15" s="37"/>
      <c r="W15" s="37"/>
      <c r="X15" s="37"/>
      <c r="Z15" s="12"/>
    </row>
    <row r="16" spans="1:26" ht="24" customHeight="1" x14ac:dyDescent="0.35">
      <c r="A16" s="7"/>
      <c r="B16" s="13"/>
      <c r="C16" s="37"/>
      <c r="D16" s="37"/>
      <c r="E16" s="37"/>
      <c r="F16" s="37"/>
      <c r="G16" s="37"/>
      <c r="H16" s="37"/>
      <c r="I16" s="37"/>
      <c r="J16" s="37"/>
      <c r="K16" s="37"/>
      <c r="L16" s="37"/>
      <c r="M16" s="37"/>
      <c r="N16" s="37"/>
      <c r="O16" s="37"/>
      <c r="P16" s="37"/>
      <c r="Q16" s="37"/>
      <c r="R16" s="37"/>
      <c r="S16" s="37"/>
      <c r="T16" s="37"/>
      <c r="U16" s="37"/>
      <c r="V16" s="37"/>
      <c r="W16" s="37"/>
      <c r="X16" s="37"/>
      <c r="Z16" s="12"/>
    </row>
    <row r="17" spans="1:26" ht="24" customHeight="1" x14ac:dyDescent="0.35">
      <c r="A17" s="7"/>
      <c r="B17" s="13"/>
      <c r="C17" s="37"/>
      <c r="D17" s="37"/>
      <c r="E17" s="37"/>
      <c r="F17" s="37"/>
      <c r="G17" s="37"/>
      <c r="H17" s="37"/>
      <c r="I17" s="37"/>
      <c r="J17" s="37"/>
      <c r="K17" s="37"/>
      <c r="L17" s="37"/>
      <c r="M17" s="37"/>
      <c r="N17" s="37"/>
      <c r="O17" s="37"/>
      <c r="P17" s="37"/>
      <c r="Q17" s="37"/>
      <c r="R17" s="37"/>
      <c r="S17" s="37"/>
      <c r="T17" s="37"/>
      <c r="U17" s="37"/>
      <c r="V17" s="37"/>
      <c r="W17" s="37"/>
      <c r="X17" s="37"/>
      <c r="Z17" s="12"/>
    </row>
    <row r="18" spans="1:26" ht="24" customHeight="1" x14ac:dyDescent="0.35">
      <c r="A18" s="7"/>
      <c r="B18" s="13"/>
      <c r="C18" s="37"/>
      <c r="D18" s="37"/>
      <c r="E18" s="37"/>
      <c r="F18" s="37"/>
      <c r="G18" s="37"/>
      <c r="H18" s="37"/>
      <c r="I18" s="37"/>
      <c r="J18" s="37"/>
      <c r="K18" s="37"/>
      <c r="L18" s="37"/>
      <c r="M18" s="37"/>
      <c r="N18" s="37"/>
      <c r="O18" s="37"/>
      <c r="P18" s="37"/>
      <c r="Q18" s="37"/>
      <c r="R18" s="37"/>
      <c r="S18" s="37"/>
      <c r="T18" s="37"/>
      <c r="U18" s="37"/>
      <c r="V18" s="37"/>
      <c r="W18" s="37"/>
      <c r="X18" s="37"/>
      <c r="Z18" s="12"/>
    </row>
    <row r="19" spans="1:26" ht="24" customHeight="1" x14ac:dyDescent="0.35">
      <c r="A19" s="7"/>
      <c r="B19" s="13"/>
      <c r="C19" s="37"/>
      <c r="D19" s="37"/>
      <c r="E19" s="37"/>
      <c r="F19" s="37"/>
      <c r="G19" s="37"/>
      <c r="H19" s="37"/>
      <c r="I19" s="37"/>
      <c r="J19" s="37"/>
      <c r="K19" s="37"/>
      <c r="L19" s="37"/>
      <c r="M19" s="37"/>
      <c r="N19" s="37"/>
      <c r="O19" s="37"/>
      <c r="P19" s="37"/>
      <c r="Q19" s="37"/>
      <c r="R19" s="37"/>
      <c r="S19" s="37"/>
      <c r="T19" s="37"/>
      <c r="U19" s="37"/>
      <c r="V19" s="37"/>
      <c r="W19" s="37"/>
      <c r="X19" s="37"/>
      <c r="Z19" s="12"/>
    </row>
    <row r="20" spans="1:26" ht="24" customHeight="1" x14ac:dyDescent="0.35">
      <c r="A20" s="7"/>
      <c r="B20" s="13"/>
      <c r="C20" s="37"/>
      <c r="D20" s="37"/>
      <c r="E20" s="37"/>
      <c r="F20" s="37"/>
      <c r="G20" s="37"/>
      <c r="H20" s="37"/>
      <c r="I20" s="37"/>
      <c r="J20" s="37"/>
      <c r="K20" s="37"/>
      <c r="L20" s="37"/>
      <c r="M20" s="37"/>
      <c r="N20" s="37"/>
      <c r="O20" s="37"/>
      <c r="P20" s="37"/>
      <c r="Q20" s="37"/>
      <c r="R20" s="37"/>
      <c r="S20" s="37"/>
      <c r="T20" s="37"/>
      <c r="U20" s="37"/>
      <c r="V20" s="37"/>
      <c r="W20" s="37"/>
      <c r="X20" s="37"/>
      <c r="Z20" s="12"/>
    </row>
    <row r="21" spans="1:26" ht="24" customHeight="1" x14ac:dyDescent="0.35">
      <c r="A21" s="7"/>
      <c r="B21" s="13"/>
      <c r="C21" s="37"/>
      <c r="D21" s="37"/>
      <c r="E21" s="37"/>
      <c r="F21" s="37"/>
      <c r="G21" s="37"/>
      <c r="H21" s="37"/>
      <c r="I21" s="37"/>
      <c r="J21" s="37"/>
      <c r="K21" s="37"/>
      <c r="L21" s="37"/>
      <c r="M21" s="37"/>
      <c r="N21" s="37"/>
      <c r="O21" s="37"/>
      <c r="P21" s="37"/>
      <c r="Q21" s="37"/>
      <c r="R21" s="37"/>
      <c r="S21" s="37"/>
      <c r="T21" s="37"/>
      <c r="U21" s="37"/>
      <c r="V21" s="37"/>
      <c r="W21" s="37"/>
      <c r="X21" s="37"/>
      <c r="Z21" s="12"/>
    </row>
    <row r="22" spans="1:26" ht="24" customHeight="1" x14ac:dyDescent="0.35">
      <c r="A22" s="7"/>
      <c r="B22" s="13"/>
      <c r="C22" s="39"/>
      <c r="D22" s="39"/>
      <c r="E22" s="39"/>
      <c r="F22" s="39"/>
      <c r="G22" s="39"/>
      <c r="H22" s="39"/>
      <c r="I22" s="39"/>
      <c r="J22" s="39"/>
      <c r="K22" s="39"/>
      <c r="L22" s="39"/>
      <c r="M22" s="39"/>
      <c r="N22" s="39"/>
      <c r="O22" s="39"/>
      <c r="P22" s="39"/>
      <c r="Q22" s="39"/>
      <c r="R22" s="39"/>
      <c r="S22" s="39"/>
      <c r="T22" s="39"/>
      <c r="U22" s="39"/>
      <c r="V22" s="39"/>
      <c r="W22" s="39"/>
      <c r="X22" s="37"/>
      <c r="Z22" s="12"/>
    </row>
    <row r="23" spans="1:26" ht="24" customHeight="1" x14ac:dyDescent="0.35">
      <c r="A23" s="7"/>
      <c r="B23" s="13"/>
      <c r="C23" s="37"/>
      <c r="D23" s="37"/>
      <c r="E23" s="37"/>
      <c r="F23" s="37"/>
      <c r="G23" s="37"/>
      <c r="H23" s="37"/>
      <c r="I23" s="37"/>
      <c r="J23" s="37"/>
      <c r="K23" s="37"/>
      <c r="L23" s="37"/>
      <c r="M23" s="37"/>
      <c r="N23" s="37"/>
      <c r="O23" s="37"/>
      <c r="P23" s="37"/>
      <c r="Q23" s="37"/>
      <c r="R23" s="37"/>
      <c r="S23" s="37"/>
      <c r="T23" s="37"/>
      <c r="U23" s="37"/>
      <c r="V23" s="37"/>
      <c r="W23" s="37"/>
      <c r="X23" s="37"/>
      <c r="Z23" s="12"/>
    </row>
    <row r="24" spans="1:26" ht="24" customHeight="1" x14ac:dyDescent="0.35">
      <c r="A24" s="7"/>
      <c r="B24" s="13"/>
      <c r="C24" s="37"/>
      <c r="D24" s="37"/>
      <c r="E24" s="37"/>
      <c r="F24" s="37"/>
      <c r="G24" s="37"/>
      <c r="H24" s="37"/>
      <c r="I24" s="37"/>
      <c r="J24" s="37"/>
      <c r="K24" s="37"/>
      <c r="L24" s="37"/>
      <c r="M24" s="37"/>
      <c r="N24" s="37"/>
      <c r="O24" s="37"/>
      <c r="P24" s="37"/>
      <c r="Q24" s="37"/>
      <c r="R24" s="37"/>
      <c r="S24" s="37"/>
      <c r="T24" s="37"/>
      <c r="U24" s="37"/>
      <c r="V24" s="37"/>
      <c r="W24" s="37"/>
      <c r="X24" s="37"/>
      <c r="Z24" s="12"/>
    </row>
    <row r="25" spans="1:26" ht="24" customHeight="1" x14ac:dyDescent="0.35">
      <c r="A25" s="7"/>
      <c r="B25" s="13"/>
      <c r="C25" s="37"/>
      <c r="D25" s="37"/>
      <c r="E25" s="37"/>
      <c r="F25" s="37"/>
      <c r="G25" s="37"/>
      <c r="H25" s="37"/>
      <c r="I25" s="37"/>
      <c r="J25" s="37"/>
      <c r="K25" s="37"/>
      <c r="L25" s="37"/>
      <c r="M25" s="37"/>
      <c r="N25" s="37"/>
      <c r="O25" s="37"/>
      <c r="P25" s="37"/>
      <c r="Q25" s="37"/>
      <c r="R25" s="37"/>
      <c r="S25" s="37"/>
      <c r="T25" s="37"/>
      <c r="U25" s="37"/>
      <c r="V25" s="37"/>
      <c r="W25" s="37"/>
      <c r="X25" s="37"/>
      <c r="Z25" s="12"/>
    </row>
    <row r="26" spans="1:26" ht="24" customHeight="1" x14ac:dyDescent="0.35">
      <c r="A26" s="7"/>
      <c r="B26" s="13"/>
      <c r="C26" s="37"/>
      <c r="D26" s="37"/>
      <c r="E26" s="37"/>
      <c r="F26" s="37"/>
      <c r="G26" s="37"/>
      <c r="H26" s="37"/>
      <c r="I26" s="37"/>
      <c r="J26" s="37"/>
      <c r="K26" s="37"/>
      <c r="L26" s="37"/>
      <c r="M26" s="37"/>
      <c r="N26" s="37"/>
      <c r="O26" s="37"/>
      <c r="P26" s="37"/>
      <c r="Q26" s="37"/>
      <c r="R26" s="37"/>
      <c r="S26" s="37"/>
      <c r="T26" s="37"/>
      <c r="U26" s="37"/>
      <c r="V26" s="37"/>
      <c r="W26" s="37"/>
      <c r="X26" s="37"/>
      <c r="Z26" s="12"/>
    </row>
    <row r="27" spans="1:26" ht="24" customHeight="1" x14ac:dyDescent="0.35">
      <c r="A27" s="7"/>
      <c r="B27" s="13"/>
      <c r="C27" s="37"/>
      <c r="D27" s="37"/>
      <c r="E27" s="37"/>
      <c r="F27" s="37"/>
      <c r="G27" s="37"/>
      <c r="H27" s="37"/>
      <c r="I27" s="37"/>
      <c r="J27" s="37"/>
      <c r="K27" s="37"/>
      <c r="L27" s="37"/>
      <c r="M27" s="37"/>
      <c r="N27" s="37"/>
      <c r="O27" s="37"/>
      <c r="P27" s="37"/>
      <c r="Q27" s="37"/>
      <c r="R27" s="37"/>
      <c r="S27" s="37"/>
      <c r="T27" s="37"/>
      <c r="U27" s="37"/>
      <c r="V27" s="37"/>
      <c r="W27" s="37"/>
      <c r="X27" s="37"/>
      <c r="Z27" s="12"/>
    </row>
    <row r="28" spans="1:26" ht="24" customHeight="1" x14ac:dyDescent="0.35">
      <c r="A28" s="7"/>
      <c r="B28" s="13"/>
      <c r="C28" s="37"/>
      <c r="D28" s="37"/>
      <c r="E28" s="37"/>
      <c r="F28" s="37"/>
      <c r="G28" s="37"/>
      <c r="H28" s="37"/>
      <c r="I28" s="37"/>
      <c r="J28" s="37"/>
      <c r="K28" s="37"/>
      <c r="L28" s="37"/>
      <c r="M28" s="37"/>
      <c r="N28" s="37"/>
      <c r="O28" s="37"/>
      <c r="P28" s="37"/>
      <c r="Q28" s="37"/>
      <c r="R28" s="37"/>
      <c r="S28" s="37"/>
      <c r="T28" s="37"/>
      <c r="U28" s="37"/>
      <c r="V28" s="37"/>
      <c r="W28" s="37"/>
      <c r="X28" s="37"/>
      <c r="Z28" s="12"/>
    </row>
    <row r="29" spans="1:26" ht="24" customHeight="1" x14ac:dyDescent="0.35">
      <c r="A29" s="7"/>
      <c r="B29" s="13"/>
      <c r="C29" s="37"/>
      <c r="D29" s="37"/>
      <c r="E29" s="37"/>
      <c r="F29" s="37"/>
      <c r="G29" s="37"/>
      <c r="H29" s="37"/>
      <c r="I29" s="37"/>
      <c r="J29" s="37"/>
      <c r="K29" s="37"/>
      <c r="L29" s="37"/>
      <c r="M29" s="37"/>
      <c r="N29" s="37"/>
      <c r="O29" s="37"/>
      <c r="P29" s="37"/>
      <c r="Q29" s="37"/>
      <c r="R29" s="37"/>
      <c r="S29" s="37"/>
      <c r="T29" s="37"/>
      <c r="U29" s="37"/>
      <c r="V29" s="37"/>
      <c r="W29" s="37"/>
      <c r="X29" s="37"/>
      <c r="Z29" s="12"/>
    </row>
    <row r="30" spans="1:26" ht="24" customHeight="1" x14ac:dyDescent="0.35">
      <c r="A30" s="7"/>
      <c r="B30" s="13"/>
      <c r="C30" s="37"/>
      <c r="D30" s="37"/>
      <c r="E30" s="37"/>
      <c r="F30" s="37"/>
      <c r="G30" s="37"/>
      <c r="H30" s="37"/>
      <c r="I30" s="37"/>
      <c r="J30" s="37"/>
      <c r="K30" s="37"/>
      <c r="L30" s="37"/>
      <c r="M30" s="37"/>
      <c r="N30" s="37"/>
      <c r="O30" s="37"/>
      <c r="P30" s="37"/>
      <c r="Q30" s="37"/>
      <c r="R30" s="37"/>
      <c r="S30" s="37"/>
      <c r="T30" s="37"/>
      <c r="U30" s="37"/>
      <c r="V30" s="37"/>
      <c r="W30" s="37"/>
      <c r="X30" s="37"/>
      <c r="Z30" s="12"/>
    </row>
    <row r="31" spans="1:26" ht="24" customHeight="1" x14ac:dyDescent="0.35">
      <c r="A31" s="7"/>
      <c r="B31" s="13"/>
      <c r="C31" s="37"/>
      <c r="D31" s="37"/>
      <c r="E31" s="37"/>
      <c r="F31" s="37"/>
      <c r="G31" s="37"/>
      <c r="H31" s="37"/>
      <c r="I31" s="37"/>
      <c r="J31" s="37"/>
      <c r="K31" s="37"/>
      <c r="L31" s="37"/>
      <c r="M31" s="37"/>
      <c r="N31" s="37"/>
      <c r="O31" s="37"/>
      <c r="P31" s="37"/>
      <c r="Q31" s="37"/>
      <c r="R31" s="37"/>
      <c r="S31" s="37"/>
      <c r="T31" s="37"/>
      <c r="U31" s="37"/>
      <c r="V31" s="37"/>
      <c r="W31" s="37"/>
      <c r="X31" s="37"/>
      <c r="Z31" s="12"/>
    </row>
    <row r="32" spans="1:26" ht="24" customHeight="1" x14ac:dyDescent="0.35">
      <c r="A32" s="7"/>
      <c r="B32" s="13"/>
      <c r="C32" s="37"/>
      <c r="D32" s="37"/>
      <c r="E32" s="37"/>
      <c r="F32" s="37"/>
      <c r="G32" s="37"/>
      <c r="H32" s="37"/>
      <c r="I32" s="37"/>
      <c r="J32" s="37"/>
      <c r="K32" s="37"/>
      <c r="L32" s="37"/>
      <c r="M32" s="37"/>
      <c r="N32" s="37"/>
      <c r="O32" s="37"/>
      <c r="P32" s="37"/>
      <c r="Q32" s="37"/>
      <c r="R32" s="37"/>
      <c r="S32" s="37"/>
      <c r="T32" s="37"/>
      <c r="U32" s="37"/>
      <c r="V32" s="37"/>
      <c r="W32" s="37"/>
      <c r="X32" s="37"/>
      <c r="Z32" s="12"/>
    </row>
    <row r="33" spans="1:26" ht="24" customHeight="1" x14ac:dyDescent="0.35">
      <c r="A33" s="7"/>
      <c r="B33" s="13"/>
      <c r="C33" s="37"/>
      <c r="D33" s="37"/>
      <c r="E33" s="37"/>
      <c r="F33" s="37"/>
      <c r="G33" s="37"/>
      <c r="H33" s="37"/>
      <c r="I33" s="37"/>
      <c r="J33" s="37"/>
      <c r="K33" s="37"/>
      <c r="L33" s="37"/>
      <c r="M33" s="37"/>
      <c r="N33" s="37"/>
      <c r="O33" s="37"/>
      <c r="P33" s="37"/>
      <c r="Q33" s="37"/>
      <c r="R33" s="37"/>
      <c r="S33" s="37"/>
      <c r="T33" s="37"/>
      <c r="U33" s="37"/>
      <c r="V33" s="37"/>
      <c r="W33" s="37"/>
      <c r="X33" s="37"/>
      <c r="Z33" s="12"/>
    </row>
    <row r="34" spans="1:26" ht="24" customHeight="1" x14ac:dyDescent="0.35">
      <c r="A34" s="7"/>
      <c r="B34" s="13"/>
      <c r="C34" s="37"/>
      <c r="D34" s="37"/>
      <c r="E34" s="37"/>
      <c r="F34" s="37"/>
      <c r="G34" s="37"/>
      <c r="H34" s="37"/>
      <c r="I34" s="37"/>
      <c r="J34" s="37"/>
      <c r="K34" s="37"/>
      <c r="L34" s="37"/>
      <c r="M34" s="37"/>
      <c r="N34" s="37"/>
      <c r="O34" s="37"/>
      <c r="P34" s="37"/>
      <c r="Q34" s="37"/>
      <c r="R34" s="37"/>
      <c r="S34" s="37"/>
      <c r="T34" s="37"/>
      <c r="U34" s="37"/>
      <c r="V34" s="37"/>
      <c r="W34" s="37"/>
      <c r="X34" s="37"/>
      <c r="Z34" s="12"/>
    </row>
    <row r="35" spans="1:26" ht="24" customHeight="1" x14ac:dyDescent="0.35">
      <c r="A35" s="7"/>
      <c r="B35" s="13"/>
      <c r="C35" s="37"/>
      <c r="D35" s="37"/>
      <c r="E35" s="37"/>
      <c r="F35" s="37"/>
      <c r="G35" s="37"/>
      <c r="H35" s="37"/>
      <c r="I35" s="37"/>
      <c r="J35" s="37"/>
      <c r="K35" s="37"/>
      <c r="L35" s="37"/>
      <c r="M35" s="37"/>
      <c r="N35" s="37"/>
      <c r="O35" s="37"/>
      <c r="P35" s="37"/>
      <c r="Q35" s="37"/>
      <c r="R35" s="37"/>
      <c r="S35" s="37"/>
      <c r="T35" s="37"/>
      <c r="U35" s="37"/>
      <c r="V35" s="37"/>
      <c r="W35" s="37"/>
      <c r="X35" s="37"/>
      <c r="Z35" s="12"/>
    </row>
    <row r="36" spans="1:26" ht="24" customHeight="1" x14ac:dyDescent="0.35">
      <c r="A36" s="7"/>
      <c r="B36" s="13"/>
      <c r="C36" s="37"/>
      <c r="D36" s="37"/>
      <c r="E36" s="37"/>
      <c r="F36" s="37"/>
      <c r="G36" s="37"/>
      <c r="H36" s="37"/>
      <c r="I36" s="37"/>
      <c r="J36" s="37"/>
      <c r="K36" s="37"/>
      <c r="L36" s="37"/>
      <c r="M36" s="37"/>
      <c r="N36" s="37"/>
      <c r="O36" s="37"/>
      <c r="P36" s="37"/>
      <c r="Q36" s="37"/>
      <c r="R36" s="37"/>
      <c r="S36" s="37"/>
      <c r="T36" s="37"/>
      <c r="U36" s="37"/>
      <c r="V36" s="37"/>
      <c r="W36" s="37"/>
      <c r="X36" s="37"/>
      <c r="Z36" s="12"/>
    </row>
    <row r="37" spans="1:26" ht="24" customHeight="1" x14ac:dyDescent="0.35">
      <c r="A37" s="7"/>
      <c r="B37" s="13"/>
      <c r="C37" s="37"/>
      <c r="D37" s="37"/>
      <c r="E37" s="37"/>
      <c r="F37" s="37"/>
      <c r="G37" s="37"/>
      <c r="H37" s="37"/>
      <c r="I37" s="37"/>
      <c r="J37" s="37"/>
      <c r="K37" s="37"/>
      <c r="L37" s="37"/>
      <c r="M37" s="37"/>
      <c r="N37" s="37"/>
      <c r="O37" s="37"/>
      <c r="P37" s="37"/>
      <c r="Q37" s="37"/>
      <c r="R37" s="37"/>
      <c r="S37" s="37"/>
      <c r="T37" s="37"/>
      <c r="U37" s="37"/>
      <c r="V37" s="37"/>
      <c r="W37" s="37"/>
      <c r="X37" s="37"/>
      <c r="Z37" s="12"/>
    </row>
    <row r="38" spans="1:26" ht="24" customHeight="1" x14ac:dyDescent="0.35">
      <c r="A38" s="7"/>
      <c r="B38" s="13"/>
      <c r="C38" s="37"/>
      <c r="D38" s="37"/>
      <c r="E38" s="37"/>
      <c r="F38" s="37"/>
      <c r="G38" s="37"/>
      <c r="H38" s="37"/>
      <c r="I38" s="37"/>
      <c r="J38" s="37"/>
      <c r="K38" s="37"/>
      <c r="L38" s="37"/>
      <c r="M38" s="37"/>
      <c r="N38" s="37"/>
      <c r="O38" s="37"/>
      <c r="P38" s="37"/>
      <c r="Q38" s="37"/>
      <c r="R38" s="37"/>
      <c r="S38" s="37"/>
      <c r="T38" s="37"/>
      <c r="U38" s="37"/>
      <c r="V38" s="37"/>
      <c r="W38" s="37"/>
      <c r="X38" s="37"/>
      <c r="Z38" s="12"/>
    </row>
    <row r="39" spans="1:26" ht="24" customHeight="1" x14ac:dyDescent="0.35">
      <c r="A39" s="7"/>
      <c r="B39" s="13"/>
      <c r="C39" s="37"/>
      <c r="D39" s="37"/>
      <c r="E39" s="37"/>
      <c r="F39" s="37"/>
      <c r="G39" s="37"/>
      <c r="H39" s="37"/>
      <c r="I39" s="37"/>
      <c r="J39" s="37"/>
      <c r="K39" s="37"/>
      <c r="L39" s="37"/>
      <c r="M39" s="37"/>
      <c r="N39" s="37"/>
      <c r="O39" s="37"/>
      <c r="P39" s="37"/>
      <c r="Q39" s="37"/>
      <c r="R39" s="37"/>
      <c r="S39" s="37"/>
      <c r="T39" s="37"/>
      <c r="U39" s="37"/>
      <c r="V39" s="37"/>
      <c r="W39" s="37"/>
      <c r="X39" s="37"/>
      <c r="Z39" s="12"/>
    </row>
    <row r="40" spans="1:26" ht="24" customHeight="1" x14ac:dyDescent="0.35">
      <c r="A40" s="7"/>
      <c r="B40" s="13"/>
      <c r="C40" s="37"/>
      <c r="D40" s="37"/>
      <c r="E40" s="37"/>
      <c r="F40" s="37"/>
      <c r="G40" s="37"/>
      <c r="H40" s="37"/>
      <c r="I40" s="37"/>
      <c r="J40" s="37"/>
      <c r="K40" s="37"/>
      <c r="L40" s="37"/>
      <c r="M40" s="37"/>
      <c r="N40" s="37"/>
      <c r="O40" s="37"/>
      <c r="P40" s="37"/>
      <c r="Q40" s="37"/>
      <c r="R40" s="37"/>
      <c r="S40" s="37"/>
      <c r="T40" s="37"/>
      <c r="U40" s="37"/>
      <c r="V40" s="37"/>
      <c r="W40" s="37"/>
      <c r="X40" s="37"/>
      <c r="Z40" s="12"/>
    </row>
    <row r="41" spans="1:26" ht="24" customHeight="1" x14ac:dyDescent="0.35">
      <c r="A41" s="7"/>
      <c r="B41" s="13"/>
      <c r="C41" s="37"/>
      <c r="D41" s="37"/>
      <c r="E41" s="37"/>
      <c r="F41" s="37"/>
      <c r="G41" s="37"/>
      <c r="H41" s="37"/>
      <c r="I41" s="37"/>
      <c r="J41" s="37"/>
      <c r="K41" s="37"/>
      <c r="L41" s="37"/>
      <c r="M41" s="37"/>
      <c r="N41" s="37"/>
      <c r="O41" s="37"/>
      <c r="P41" s="37"/>
      <c r="Q41" s="37"/>
      <c r="R41" s="37"/>
      <c r="S41" s="37"/>
      <c r="T41" s="37"/>
      <c r="U41" s="37"/>
      <c r="V41" s="37"/>
      <c r="W41" s="37"/>
      <c r="X41" s="37"/>
      <c r="Z41" s="12"/>
    </row>
    <row r="42" spans="1:26" ht="24" customHeight="1" x14ac:dyDescent="0.35">
      <c r="A42" s="7"/>
      <c r="B42" s="13"/>
      <c r="C42" s="37"/>
      <c r="D42" s="37"/>
      <c r="E42" s="37"/>
      <c r="F42" s="37"/>
      <c r="G42" s="37"/>
      <c r="H42" s="37"/>
      <c r="I42" s="37"/>
      <c r="J42" s="37"/>
      <c r="K42" s="37"/>
      <c r="L42" s="37"/>
      <c r="M42" s="37"/>
      <c r="N42" s="37"/>
      <c r="O42" s="37"/>
      <c r="P42" s="37"/>
      <c r="Q42" s="37"/>
      <c r="R42" s="37"/>
      <c r="S42" s="37"/>
      <c r="T42" s="37"/>
      <c r="U42" s="37"/>
      <c r="V42" s="37"/>
      <c r="W42" s="37"/>
      <c r="X42" s="37"/>
      <c r="Z42" s="12"/>
    </row>
    <row r="43" spans="1:26" ht="24" customHeight="1" x14ac:dyDescent="0.35">
      <c r="A43" s="7"/>
      <c r="B43" s="13"/>
      <c r="C43" s="37"/>
      <c r="D43" s="37"/>
      <c r="E43" s="37"/>
      <c r="F43" s="37"/>
      <c r="G43" s="37"/>
      <c r="H43" s="37"/>
      <c r="I43" s="37"/>
      <c r="J43" s="37"/>
      <c r="K43" s="37"/>
      <c r="L43" s="37"/>
      <c r="M43" s="37"/>
      <c r="N43" s="37"/>
      <c r="O43" s="37"/>
      <c r="P43" s="37"/>
      <c r="Q43" s="37"/>
      <c r="R43" s="37"/>
      <c r="S43" s="37"/>
      <c r="T43" s="37"/>
      <c r="U43" s="37"/>
      <c r="V43" s="37"/>
      <c r="W43" s="37"/>
      <c r="X43" s="37"/>
      <c r="Z43" s="12"/>
    </row>
    <row r="44" spans="1:26" ht="24" customHeight="1" x14ac:dyDescent="0.35">
      <c r="A44" s="7"/>
      <c r="B44" s="13"/>
      <c r="C44" s="39"/>
      <c r="D44" s="39"/>
      <c r="E44" s="39"/>
      <c r="F44" s="39"/>
      <c r="G44" s="39"/>
      <c r="H44" s="39"/>
      <c r="I44" s="39"/>
      <c r="J44" s="39"/>
      <c r="K44" s="39"/>
      <c r="L44" s="39"/>
      <c r="M44" s="39"/>
      <c r="N44" s="39"/>
      <c r="O44" s="39"/>
      <c r="P44" s="39"/>
      <c r="Q44" s="39"/>
      <c r="R44" s="39"/>
      <c r="S44" s="39"/>
      <c r="T44" s="39"/>
      <c r="U44" s="39"/>
      <c r="V44" s="39"/>
      <c r="W44" s="39"/>
      <c r="X44" s="37"/>
      <c r="Z44" s="12"/>
    </row>
    <row r="45" spans="1:26" ht="24" customHeight="1" x14ac:dyDescent="0.35">
      <c r="A45" s="7"/>
      <c r="B45" s="13"/>
      <c r="C45" s="38"/>
      <c r="D45" s="38"/>
      <c r="E45" s="38"/>
      <c r="F45" s="38"/>
      <c r="G45" s="38"/>
      <c r="H45" s="38"/>
      <c r="I45" s="38"/>
      <c r="J45" s="38"/>
      <c r="K45" s="38"/>
      <c r="L45" s="38"/>
      <c r="M45" s="38"/>
      <c r="N45" s="38"/>
      <c r="O45" s="38"/>
      <c r="P45" s="38"/>
      <c r="Q45" s="38"/>
      <c r="R45" s="38"/>
      <c r="S45" s="38"/>
      <c r="T45" s="38"/>
      <c r="U45" s="38"/>
      <c r="V45" s="38"/>
      <c r="W45" s="38"/>
      <c r="X45" s="38"/>
      <c r="Z45" s="12"/>
    </row>
    <row r="46" spans="1:26" ht="24" customHeight="1" x14ac:dyDescent="0.35">
      <c r="A46" s="7"/>
      <c r="B46" s="13"/>
      <c r="C46" s="38"/>
      <c r="D46" s="38"/>
      <c r="E46" s="38"/>
      <c r="F46" s="38"/>
      <c r="G46" s="38"/>
      <c r="H46" s="38"/>
      <c r="I46" s="38"/>
      <c r="J46" s="38"/>
      <c r="K46" s="38"/>
      <c r="L46" s="38"/>
      <c r="M46" s="38"/>
      <c r="N46" s="38"/>
      <c r="O46" s="38"/>
      <c r="P46" s="38"/>
      <c r="Q46" s="38"/>
      <c r="R46" s="38"/>
      <c r="S46" s="38"/>
      <c r="T46" s="38"/>
      <c r="U46" s="38"/>
      <c r="V46" s="38"/>
      <c r="W46" s="38"/>
      <c r="X46" s="38"/>
      <c r="Z46" s="12"/>
    </row>
    <row r="47" spans="1:26" ht="24" customHeight="1" x14ac:dyDescent="0.35">
      <c r="A47" s="7"/>
      <c r="B47" s="13"/>
      <c r="C47" s="38"/>
      <c r="D47" s="38"/>
      <c r="E47" s="38"/>
      <c r="F47" s="38"/>
      <c r="G47" s="38"/>
      <c r="H47" s="38"/>
      <c r="I47" s="38"/>
      <c r="J47" s="38"/>
      <c r="K47" s="38"/>
      <c r="L47" s="38"/>
      <c r="M47" s="38"/>
      <c r="N47" s="38"/>
      <c r="O47" s="38"/>
      <c r="P47" s="38"/>
      <c r="Q47" s="38"/>
      <c r="R47" s="38"/>
      <c r="S47" s="38"/>
      <c r="T47" s="38"/>
      <c r="U47" s="38"/>
      <c r="V47" s="38"/>
      <c r="W47" s="38"/>
      <c r="X47" s="38"/>
      <c r="Z47" s="12"/>
    </row>
    <row r="48" spans="1:26" ht="24" customHeight="1" x14ac:dyDescent="0.35">
      <c r="A48" s="7"/>
      <c r="B48" s="13"/>
      <c r="C48" s="38"/>
      <c r="D48" s="38"/>
      <c r="E48" s="38"/>
      <c r="F48" s="38"/>
      <c r="G48" s="38"/>
      <c r="H48" s="38"/>
      <c r="I48" s="38"/>
      <c r="J48" s="38"/>
      <c r="K48" s="38"/>
      <c r="L48" s="38"/>
      <c r="M48" s="38"/>
      <c r="N48" s="38"/>
      <c r="O48" s="38"/>
      <c r="P48" s="38"/>
      <c r="Q48" s="38"/>
      <c r="R48" s="38"/>
      <c r="S48" s="38"/>
      <c r="T48" s="38"/>
      <c r="U48" s="38"/>
      <c r="V48" s="38"/>
      <c r="W48" s="38"/>
      <c r="X48" s="38"/>
      <c r="Z48" s="12"/>
    </row>
    <row r="49" spans="1:26" ht="24" customHeight="1" x14ac:dyDescent="0.35">
      <c r="A49" s="7"/>
      <c r="B49" s="13"/>
      <c r="C49" s="38"/>
      <c r="D49" s="38"/>
      <c r="E49" s="38"/>
      <c r="F49" s="38"/>
      <c r="G49" s="38"/>
      <c r="H49" s="38"/>
      <c r="I49" s="38"/>
      <c r="J49" s="38"/>
      <c r="K49" s="38"/>
      <c r="L49" s="38"/>
      <c r="M49" s="38"/>
      <c r="N49" s="38"/>
      <c r="O49" s="38"/>
      <c r="P49" s="38"/>
      <c r="Q49" s="38"/>
      <c r="R49" s="38"/>
      <c r="S49" s="38"/>
      <c r="T49" s="38"/>
      <c r="U49" s="38"/>
      <c r="V49" s="38"/>
      <c r="W49" s="38"/>
      <c r="X49" s="38"/>
      <c r="Z49" s="12"/>
    </row>
    <row r="50" spans="1:26" ht="24" customHeight="1" x14ac:dyDescent="0.35">
      <c r="A50" s="7"/>
      <c r="B50" s="13"/>
      <c r="C50" s="38"/>
      <c r="D50" s="38"/>
      <c r="E50" s="38"/>
      <c r="F50" s="38"/>
      <c r="G50" s="38"/>
      <c r="H50" s="38"/>
      <c r="I50" s="38"/>
      <c r="J50" s="38"/>
      <c r="K50" s="38"/>
      <c r="L50" s="38"/>
      <c r="M50" s="38"/>
      <c r="N50" s="38"/>
      <c r="O50" s="38"/>
      <c r="P50" s="38"/>
      <c r="Q50" s="38"/>
      <c r="R50" s="38"/>
      <c r="S50" s="38"/>
      <c r="T50" s="38"/>
      <c r="U50" s="38"/>
      <c r="V50" s="38"/>
      <c r="W50" s="38"/>
      <c r="X50" s="38"/>
      <c r="Z50" s="12"/>
    </row>
    <row r="51" spans="1:26" ht="24" customHeight="1" x14ac:dyDescent="0.35">
      <c r="A51" s="7"/>
      <c r="B51" s="13"/>
      <c r="C51" s="39"/>
      <c r="D51" s="39"/>
      <c r="E51" s="39"/>
      <c r="F51" s="39"/>
      <c r="G51" s="39"/>
      <c r="H51" s="39"/>
      <c r="I51" s="39"/>
      <c r="J51" s="39"/>
      <c r="K51" s="39"/>
      <c r="L51" s="39"/>
      <c r="M51" s="39"/>
      <c r="N51" s="39"/>
      <c r="O51" s="39"/>
      <c r="P51" s="39"/>
      <c r="Q51" s="39"/>
      <c r="R51" s="39"/>
      <c r="S51" s="39"/>
      <c r="T51" s="39"/>
      <c r="U51" s="39"/>
      <c r="V51" s="39"/>
      <c r="W51" s="39"/>
      <c r="X51" s="37"/>
      <c r="Z51" s="12"/>
    </row>
    <row r="52" spans="1:26" ht="24" customHeight="1" x14ac:dyDescent="0.35">
      <c r="A52" s="7"/>
      <c r="B52" s="13"/>
      <c r="C52" s="38"/>
      <c r="D52" s="38"/>
      <c r="E52" s="38"/>
      <c r="F52" s="38"/>
      <c r="G52" s="38"/>
      <c r="H52" s="38"/>
      <c r="I52" s="38"/>
      <c r="J52" s="38"/>
      <c r="K52" s="38"/>
      <c r="L52" s="38"/>
      <c r="M52" s="38"/>
      <c r="N52" s="38"/>
      <c r="O52" s="38"/>
      <c r="P52" s="38"/>
      <c r="Q52" s="38"/>
      <c r="R52" s="38"/>
      <c r="S52" s="38"/>
      <c r="T52" s="38"/>
      <c r="U52" s="38"/>
      <c r="V52" s="38"/>
      <c r="W52" s="38"/>
      <c r="X52" s="38"/>
      <c r="Z52" s="12"/>
    </row>
    <row r="53" spans="1:26" ht="24" customHeight="1" x14ac:dyDescent="0.35">
      <c r="A53" s="7"/>
      <c r="B53" s="13"/>
      <c r="C53" s="38"/>
      <c r="D53" s="38"/>
      <c r="E53" s="38"/>
      <c r="F53" s="38"/>
      <c r="G53" s="38"/>
      <c r="H53" s="38"/>
      <c r="I53" s="38"/>
      <c r="J53" s="38"/>
      <c r="K53" s="38"/>
      <c r="L53" s="38"/>
      <c r="M53" s="38"/>
      <c r="N53" s="38"/>
      <c r="O53" s="38"/>
      <c r="P53" s="38"/>
      <c r="Q53" s="38"/>
      <c r="R53" s="38"/>
      <c r="S53" s="38"/>
      <c r="T53" s="38"/>
      <c r="U53" s="38"/>
      <c r="V53" s="38"/>
      <c r="W53" s="38"/>
      <c r="X53" s="38"/>
      <c r="Z53" s="12"/>
    </row>
    <row r="54" spans="1:26" ht="24" customHeight="1" x14ac:dyDescent="0.35">
      <c r="A54" s="7"/>
      <c r="B54" s="13"/>
      <c r="C54" s="38"/>
      <c r="D54" s="38"/>
      <c r="E54" s="38"/>
      <c r="F54" s="38"/>
      <c r="G54" s="38"/>
      <c r="H54" s="38"/>
      <c r="I54" s="38"/>
      <c r="J54" s="38"/>
      <c r="K54" s="38"/>
      <c r="L54" s="38"/>
      <c r="M54" s="38"/>
      <c r="N54" s="38"/>
      <c r="O54" s="38"/>
      <c r="P54" s="38"/>
      <c r="Q54" s="38"/>
      <c r="R54" s="38"/>
      <c r="S54" s="38"/>
      <c r="T54" s="38"/>
      <c r="U54" s="38"/>
      <c r="V54" s="38"/>
      <c r="W54" s="38"/>
      <c r="X54" s="38"/>
      <c r="Z54" s="12"/>
    </row>
    <row r="55" spans="1:26" ht="24" customHeight="1" x14ac:dyDescent="0.35">
      <c r="A55" s="7"/>
      <c r="B55" s="13"/>
      <c r="C55" s="38"/>
      <c r="D55" s="38"/>
      <c r="E55" s="38"/>
      <c r="F55" s="38"/>
      <c r="G55" s="38"/>
      <c r="H55" s="38"/>
      <c r="I55" s="38"/>
      <c r="J55" s="38"/>
      <c r="K55" s="38"/>
      <c r="L55" s="38"/>
      <c r="M55" s="38"/>
      <c r="N55" s="38"/>
      <c r="O55" s="38"/>
      <c r="P55" s="38"/>
      <c r="Q55" s="38"/>
      <c r="R55" s="38"/>
      <c r="S55" s="38"/>
      <c r="T55" s="38"/>
      <c r="U55" s="38"/>
      <c r="V55" s="38"/>
      <c r="W55" s="38"/>
      <c r="X55" s="38"/>
      <c r="Z55" s="12"/>
    </row>
    <row r="56" spans="1:26" ht="24" customHeight="1" x14ac:dyDescent="0.35">
      <c r="A56" s="7"/>
      <c r="B56" s="13"/>
      <c r="C56" s="38"/>
      <c r="D56" s="38"/>
      <c r="E56" s="38"/>
      <c r="F56" s="38"/>
      <c r="G56" s="38"/>
      <c r="H56" s="38"/>
      <c r="I56" s="38"/>
      <c r="J56" s="38"/>
      <c r="K56" s="38"/>
      <c r="L56" s="38"/>
      <c r="M56" s="38"/>
      <c r="N56" s="38"/>
      <c r="O56" s="38"/>
      <c r="P56" s="38"/>
      <c r="Q56" s="38"/>
      <c r="R56" s="38"/>
      <c r="S56" s="38"/>
      <c r="T56" s="38"/>
      <c r="U56" s="38"/>
      <c r="V56" s="38"/>
      <c r="W56" s="38"/>
      <c r="X56" s="38"/>
      <c r="Z56" s="12"/>
    </row>
    <row r="57" spans="1:26" ht="24" customHeight="1" x14ac:dyDescent="0.35">
      <c r="A57" s="7"/>
      <c r="B57" s="13"/>
      <c r="C57" s="38"/>
      <c r="D57" s="38"/>
      <c r="E57" s="38"/>
      <c r="F57" s="38"/>
      <c r="G57" s="38"/>
      <c r="H57" s="38"/>
      <c r="I57" s="38"/>
      <c r="J57" s="38"/>
      <c r="K57" s="38"/>
      <c r="L57" s="38"/>
      <c r="M57" s="38"/>
      <c r="N57" s="38"/>
      <c r="O57" s="38"/>
      <c r="P57" s="38"/>
      <c r="Q57" s="38"/>
      <c r="R57" s="38"/>
      <c r="S57" s="38"/>
      <c r="T57" s="38"/>
      <c r="U57" s="38"/>
      <c r="V57" s="38"/>
      <c r="W57" s="38"/>
      <c r="X57" s="38"/>
      <c r="Z57" s="12"/>
    </row>
    <row r="58" spans="1:26" ht="24" customHeight="1" x14ac:dyDescent="0.35">
      <c r="A58" s="7"/>
      <c r="B58" s="13"/>
      <c r="C58" s="39"/>
      <c r="D58" s="39"/>
      <c r="E58" s="39"/>
      <c r="F58" s="39"/>
      <c r="G58" s="39"/>
      <c r="H58" s="39"/>
      <c r="I58" s="39"/>
      <c r="J58" s="39"/>
      <c r="K58" s="39"/>
      <c r="L58" s="39"/>
      <c r="M58" s="39"/>
      <c r="N58" s="39"/>
      <c r="O58" s="39"/>
      <c r="P58" s="39"/>
      <c r="Q58" s="39"/>
      <c r="R58" s="39"/>
      <c r="S58" s="39"/>
      <c r="T58" s="39"/>
      <c r="U58" s="39"/>
      <c r="V58" s="39"/>
      <c r="W58" s="39"/>
      <c r="X58" s="37"/>
      <c r="Z58" s="12"/>
    </row>
    <row r="59" spans="1:26" ht="24" customHeight="1" x14ac:dyDescent="0.35">
      <c r="A59" s="7"/>
      <c r="B59" s="13"/>
      <c r="C59" s="38"/>
      <c r="D59" s="38"/>
      <c r="E59" s="38"/>
      <c r="F59" s="38"/>
      <c r="G59" s="38"/>
      <c r="H59" s="38"/>
      <c r="I59" s="38"/>
      <c r="J59" s="38"/>
      <c r="K59" s="38"/>
      <c r="L59" s="38"/>
      <c r="M59" s="38"/>
      <c r="N59" s="38"/>
      <c r="O59" s="38"/>
      <c r="P59" s="38"/>
      <c r="Q59" s="38"/>
      <c r="R59" s="38"/>
      <c r="S59" s="38"/>
      <c r="T59" s="38"/>
      <c r="U59" s="38"/>
      <c r="V59" s="38"/>
      <c r="W59" s="38"/>
      <c r="X59" s="38"/>
      <c r="Z59" s="12"/>
    </row>
    <row r="60" spans="1:26" ht="24" customHeight="1" x14ac:dyDescent="0.35">
      <c r="A60" s="7"/>
      <c r="B60" s="13"/>
      <c r="C60" s="38"/>
      <c r="D60" s="38"/>
      <c r="E60" s="38"/>
      <c r="F60" s="38"/>
      <c r="G60" s="38"/>
      <c r="H60" s="38"/>
      <c r="I60" s="38"/>
      <c r="J60" s="38"/>
      <c r="K60" s="38"/>
      <c r="L60" s="38"/>
      <c r="M60" s="38"/>
      <c r="N60" s="38"/>
      <c r="O60" s="38"/>
      <c r="P60" s="38"/>
      <c r="Q60" s="38"/>
      <c r="R60" s="38"/>
      <c r="S60" s="38"/>
      <c r="T60" s="38"/>
      <c r="U60" s="38"/>
      <c r="V60" s="38"/>
      <c r="W60" s="38"/>
      <c r="X60" s="38"/>
      <c r="Z60" s="12"/>
    </row>
    <row r="61" spans="1:26" ht="24" customHeight="1" x14ac:dyDescent="0.35">
      <c r="A61" s="7"/>
      <c r="B61" s="13"/>
      <c r="C61" s="38"/>
      <c r="D61" s="38"/>
      <c r="E61" s="38"/>
      <c r="F61" s="38"/>
      <c r="G61" s="38"/>
      <c r="H61" s="38"/>
      <c r="I61" s="38"/>
      <c r="J61" s="38"/>
      <c r="K61" s="38"/>
      <c r="L61" s="38"/>
      <c r="M61" s="38"/>
      <c r="N61" s="38"/>
      <c r="O61" s="38"/>
      <c r="P61" s="38"/>
      <c r="Q61" s="38"/>
      <c r="R61" s="38"/>
      <c r="S61" s="38"/>
      <c r="T61" s="38"/>
      <c r="U61" s="38"/>
      <c r="V61" s="38"/>
      <c r="W61" s="38"/>
      <c r="X61" s="38"/>
      <c r="Z61" s="12"/>
    </row>
    <row r="62" spans="1:26" ht="24" customHeight="1" x14ac:dyDescent="0.35">
      <c r="A62" s="7"/>
      <c r="B62" s="13"/>
      <c r="C62" s="38"/>
      <c r="D62" s="38"/>
      <c r="E62" s="38"/>
      <c r="F62" s="38"/>
      <c r="G62" s="38"/>
      <c r="H62" s="38"/>
      <c r="I62" s="38"/>
      <c r="J62" s="38"/>
      <c r="K62" s="38"/>
      <c r="L62" s="38"/>
      <c r="M62" s="38"/>
      <c r="N62" s="38"/>
      <c r="O62" s="38"/>
      <c r="P62" s="38"/>
      <c r="Q62" s="38"/>
      <c r="R62" s="38"/>
      <c r="S62" s="38"/>
      <c r="T62" s="38"/>
      <c r="U62" s="38"/>
      <c r="V62" s="38"/>
      <c r="W62" s="38"/>
      <c r="X62" s="38"/>
      <c r="Z62" s="12"/>
    </row>
    <row r="63" spans="1:26" ht="24" customHeight="1" x14ac:dyDescent="0.35">
      <c r="A63" s="7"/>
      <c r="B63" s="13"/>
      <c r="C63" s="38"/>
      <c r="D63" s="38"/>
      <c r="E63" s="38"/>
      <c r="F63" s="38"/>
      <c r="G63" s="38"/>
      <c r="H63" s="38"/>
      <c r="I63" s="38"/>
      <c r="J63" s="38"/>
      <c r="K63" s="38"/>
      <c r="L63" s="38"/>
      <c r="M63" s="38"/>
      <c r="N63" s="38"/>
      <c r="O63" s="38"/>
      <c r="P63" s="38"/>
      <c r="Q63" s="38"/>
      <c r="R63" s="38"/>
      <c r="S63" s="38"/>
      <c r="T63" s="38"/>
      <c r="U63" s="38"/>
      <c r="V63" s="38"/>
      <c r="W63" s="38"/>
      <c r="X63" s="38"/>
      <c r="Z63" s="12"/>
    </row>
    <row r="64" spans="1:26" ht="24" customHeight="1" x14ac:dyDescent="0.35">
      <c r="A64" s="7"/>
      <c r="B64" s="13"/>
      <c r="C64" s="38"/>
      <c r="D64" s="38"/>
      <c r="E64" s="38"/>
      <c r="F64" s="38"/>
      <c r="G64" s="38"/>
      <c r="H64" s="38"/>
      <c r="I64" s="38"/>
      <c r="J64" s="38"/>
      <c r="K64" s="38"/>
      <c r="L64" s="38"/>
      <c r="M64" s="38"/>
      <c r="N64" s="38"/>
      <c r="O64" s="38"/>
      <c r="P64" s="38"/>
      <c r="Q64" s="38"/>
      <c r="R64" s="38"/>
      <c r="S64" s="38"/>
      <c r="T64" s="38"/>
      <c r="U64" s="38"/>
      <c r="V64" s="38"/>
      <c r="W64" s="38"/>
      <c r="X64" s="38"/>
      <c r="Z64" s="12"/>
    </row>
    <row r="65" spans="1:26" ht="18.75" customHeight="1" x14ac:dyDescent="0.35">
      <c r="A65" s="7"/>
      <c r="B65" s="7"/>
      <c r="C65" s="7"/>
      <c r="D65" s="7"/>
      <c r="E65" s="7"/>
      <c r="F65" s="7"/>
      <c r="G65" s="7"/>
      <c r="H65" s="7"/>
      <c r="I65" s="7"/>
      <c r="J65" s="7"/>
      <c r="K65" s="7"/>
      <c r="L65" s="7"/>
      <c r="M65" s="7"/>
      <c r="N65" s="7"/>
      <c r="O65" s="7"/>
      <c r="P65" s="7"/>
      <c r="Q65" s="7"/>
      <c r="R65" s="7"/>
      <c r="S65" s="7"/>
      <c r="T65" s="7"/>
      <c r="U65" s="7"/>
      <c r="V65" s="7"/>
      <c r="W65" s="7"/>
      <c r="X65" s="7"/>
      <c r="Y65" s="7"/>
      <c r="Z65" s="12"/>
    </row>
  </sheetData>
  <sheetProtection sheet="1" selectLockedCells="1"/>
  <pageMargins left="0.7" right="0.7" top="0.75" bottom="0.75" header="0.3" footer="0.3"/>
  <pageSetup orientation="portrait" horizontalDpi="4294967293" vertic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EEEAF6"/>
  </sheetPr>
  <dimension ref="A1:AC58"/>
  <sheetViews>
    <sheetView showGridLines="0" topLeftCell="A15" zoomScale="36" zoomScaleNormal="70" workbookViewId="0">
      <selection activeCell="AB58" sqref="AB58"/>
    </sheetView>
  </sheetViews>
  <sheetFormatPr baseColWidth="10" defaultColWidth="0" defaultRowHeight="15" customHeight="1" zeroHeight="1" x14ac:dyDescent="0.35"/>
  <cols>
    <col min="1" max="1" width="8.81640625" customWidth="1"/>
    <col min="2" max="27" width="11.453125" customWidth="1"/>
    <col min="28" max="28" width="8.453125" customWidth="1"/>
    <col min="29" max="29" width="16.453125" hidden="1" customWidth="1"/>
    <col min="30" max="30" width="14.453125" hidden="1" customWidth="1"/>
    <col min="31" max="16384" width="14.453125" hidden="1"/>
  </cols>
  <sheetData>
    <row r="1" spans="1:29" ht="14.5" x14ac:dyDescent="0.3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29" ht="14.5" x14ac:dyDescent="0.35">
      <c r="A2" s="13"/>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13"/>
      <c r="AC2" s="13"/>
    </row>
    <row r="3" spans="1:29" ht="45" x14ac:dyDescent="0.35">
      <c r="A3" s="13"/>
      <c r="B3" s="294"/>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11"/>
      <c r="AC3" s="11"/>
    </row>
    <row r="4" spans="1:29" ht="15" customHeight="1" x14ac:dyDescent="0.35">
      <c r="A4" s="13"/>
      <c r="B4" s="294"/>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11"/>
      <c r="AC4" s="11"/>
    </row>
    <row r="5" spans="1:29" ht="15" customHeight="1" x14ac:dyDescent="0.35">
      <c r="A5" s="13"/>
      <c r="B5" s="33"/>
      <c r="C5" s="33"/>
      <c r="D5" s="33"/>
      <c r="E5" s="33"/>
      <c r="F5" s="33"/>
      <c r="G5" s="33"/>
      <c r="H5" s="33"/>
      <c r="I5" s="33"/>
      <c r="J5" s="33"/>
      <c r="K5" s="33"/>
      <c r="L5" s="33"/>
      <c r="M5" s="33"/>
      <c r="N5" s="33"/>
      <c r="O5" s="33"/>
      <c r="P5" s="33"/>
      <c r="Q5" s="33"/>
      <c r="R5" s="33"/>
      <c r="S5" s="33"/>
      <c r="T5" s="33"/>
      <c r="U5" s="33"/>
      <c r="V5" s="33"/>
      <c r="W5" s="33"/>
      <c r="X5" s="33"/>
      <c r="Y5" s="33"/>
    </row>
    <row r="6" spans="1:29" ht="15" customHeight="1" x14ac:dyDescent="0.35">
      <c r="A6" s="13"/>
      <c r="C6" s="33"/>
      <c r="D6" s="33"/>
      <c r="E6" s="33"/>
      <c r="F6" s="33"/>
      <c r="G6" s="33"/>
      <c r="H6" s="33"/>
      <c r="I6" s="33"/>
      <c r="J6" s="33"/>
      <c r="K6" s="33"/>
      <c r="L6" s="33"/>
      <c r="M6" s="33"/>
      <c r="N6" s="33"/>
      <c r="O6" s="33"/>
      <c r="P6" s="33"/>
      <c r="Q6" s="33"/>
      <c r="R6" s="33"/>
      <c r="S6" s="33"/>
      <c r="T6" s="33"/>
      <c r="U6" s="33"/>
      <c r="V6" s="33"/>
      <c r="W6" s="33"/>
      <c r="X6" s="33"/>
      <c r="Y6" s="33"/>
    </row>
    <row r="7" spans="1:29" ht="15" customHeight="1" x14ac:dyDescent="0.35">
      <c r="A7" s="13"/>
      <c r="C7" s="33"/>
      <c r="D7" s="33"/>
      <c r="E7" s="33"/>
      <c r="F7" s="33"/>
      <c r="G7" s="33"/>
      <c r="H7" s="33"/>
      <c r="I7" s="33"/>
      <c r="J7" s="33"/>
      <c r="K7" s="33"/>
      <c r="L7" s="33"/>
      <c r="M7" s="33"/>
      <c r="N7" s="33"/>
      <c r="O7" s="33"/>
      <c r="P7" s="33"/>
      <c r="Q7" s="33"/>
      <c r="R7" s="33"/>
      <c r="S7" s="33"/>
      <c r="T7" s="33"/>
      <c r="U7" s="33"/>
      <c r="V7" s="33"/>
      <c r="W7" s="33"/>
      <c r="X7" s="33"/>
      <c r="Y7" s="33"/>
    </row>
    <row r="8" spans="1:29" ht="15" customHeight="1" x14ac:dyDescent="0.35">
      <c r="A8" s="13"/>
      <c r="C8" s="33"/>
      <c r="D8" s="33"/>
      <c r="E8" s="33"/>
      <c r="F8" s="33"/>
      <c r="G8" s="33"/>
      <c r="H8" s="33"/>
      <c r="I8" s="33"/>
      <c r="J8" s="33"/>
      <c r="K8" s="33"/>
      <c r="L8" s="33"/>
      <c r="M8" s="33"/>
      <c r="N8" s="33"/>
      <c r="O8" s="708"/>
      <c r="P8" s="708"/>
      <c r="Q8" s="708"/>
      <c r="R8" s="708"/>
      <c r="S8" s="33"/>
      <c r="T8" s="33"/>
      <c r="U8" s="33"/>
      <c r="V8" s="33"/>
      <c r="W8" s="33"/>
      <c r="X8" s="33"/>
      <c r="Y8" s="33"/>
    </row>
    <row r="9" spans="1:29" ht="15" customHeight="1" x14ac:dyDescent="0.35">
      <c r="A9" s="13"/>
      <c r="C9" s="33"/>
      <c r="D9" s="33"/>
      <c r="E9" s="33"/>
      <c r="F9" s="33"/>
      <c r="G9" s="33"/>
      <c r="H9" s="33"/>
      <c r="I9" s="33"/>
      <c r="J9" s="33"/>
      <c r="K9" s="33"/>
      <c r="L9" s="33"/>
      <c r="M9" s="33"/>
      <c r="N9" s="33"/>
      <c r="O9" s="708"/>
      <c r="P9" s="708"/>
      <c r="Q9" s="708"/>
      <c r="R9" s="708"/>
      <c r="S9" s="33"/>
      <c r="T9" s="33"/>
      <c r="U9" s="33"/>
      <c r="V9" s="33"/>
      <c r="W9" s="33"/>
      <c r="X9" s="33"/>
      <c r="Y9" s="33"/>
    </row>
    <row r="10" spans="1:29" ht="15" customHeight="1" x14ac:dyDescent="0.35">
      <c r="A10" s="13"/>
      <c r="C10" s="33"/>
      <c r="D10" s="33"/>
      <c r="E10" s="33"/>
      <c r="F10" s="33"/>
      <c r="G10" s="33"/>
      <c r="H10" s="33"/>
      <c r="I10" s="33"/>
      <c r="J10" s="33"/>
      <c r="K10" s="33"/>
      <c r="L10" s="33"/>
      <c r="M10" s="33"/>
      <c r="N10" s="33"/>
      <c r="O10" s="33"/>
      <c r="P10" s="33"/>
      <c r="Q10" s="33"/>
      <c r="R10" s="33"/>
      <c r="S10" s="33"/>
      <c r="T10" s="33"/>
      <c r="U10" s="33"/>
      <c r="V10" s="33"/>
      <c r="W10" s="33"/>
      <c r="X10" s="33"/>
      <c r="Y10" s="33"/>
    </row>
    <row r="11" spans="1:29" ht="15" customHeight="1" x14ac:dyDescent="0.35">
      <c r="A11" s="13"/>
      <c r="C11" s="33"/>
      <c r="D11" s="33"/>
      <c r="E11" s="33"/>
      <c r="F11" s="33"/>
      <c r="G11" s="33"/>
      <c r="H11" s="33"/>
      <c r="I11" s="33"/>
      <c r="J11" s="33"/>
      <c r="K11" s="33"/>
      <c r="L11" s="33"/>
      <c r="M11" s="33"/>
      <c r="N11" s="33"/>
      <c r="O11" s="33"/>
      <c r="P11" s="33"/>
      <c r="Q11" s="33"/>
      <c r="R11" s="33"/>
      <c r="S11" s="33"/>
      <c r="T11" s="33"/>
      <c r="U11" s="33"/>
      <c r="V11" s="33"/>
      <c r="W11" s="33"/>
      <c r="X11" s="33"/>
      <c r="Y11" s="33"/>
    </row>
    <row r="12" spans="1:29" ht="15" customHeight="1" x14ac:dyDescent="0.35">
      <c r="A12" s="13"/>
      <c r="C12" s="33"/>
      <c r="D12" s="33"/>
      <c r="E12" s="33"/>
      <c r="F12" s="33"/>
      <c r="G12" s="33"/>
      <c r="H12" s="33"/>
      <c r="I12" s="33"/>
      <c r="J12" s="33"/>
      <c r="K12" s="33"/>
      <c r="L12" s="33"/>
      <c r="M12" s="33"/>
      <c r="N12" s="33"/>
      <c r="O12" s="33"/>
      <c r="P12" s="33"/>
      <c r="Q12" s="33"/>
      <c r="R12" s="33"/>
      <c r="S12" s="33"/>
      <c r="T12" s="33"/>
      <c r="U12" s="33"/>
      <c r="V12" s="33"/>
      <c r="W12" s="33"/>
      <c r="X12" s="33"/>
      <c r="Y12" s="33"/>
    </row>
    <row r="13" spans="1:29" ht="15" customHeight="1" x14ac:dyDescent="0.35">
      <c r="A13" s="13"/>
      <c r="C13" s="33"/>
      <c r="D13" s="33"/>
      <c r="E13" s="33"/>
      <c r="F13" s="33"/>
      <c r="G13" s="33"/>
      <c r="H13" s="33"/>
      <c r="I13" s="33"/>
      <c r="J13" s="33"/>
      <c r="K13" s="33"/>
      <c r="L13" s="33"/>
      <c r="M13" s="33"/>
      <c r="N13" s="33"/>
      <c r="O13" s="33"/>
      <c r="P13" s="33"/>
      <c r="Q13" s="33"/>
      <c r="R13" s="33"/>
      <c r="S13" s="33"/>
      <c r="T13" s="33"/>
      <c r="U13" s="33"/>
      <c r="V13" s="33"/>
      <c r="W13" s="33"/>
      <c r="X13" s="33"/>
      <c r="Y13" s="33"/>
    </row>
    <row r="14" spans="1:29" ht="15" customHeight="1" x14ac:dyDescent="0.35">
      <c r="A14" s="13"/>
      <c r="C14" s="33"/>
      <c r="D14" s="33"/>
      <c r="E14" s="33"/>
      <c r="F14" s="33"/>
      <c r="G14" s="33"/>
      <c r="H14" s="33"/>
      <c r="I14" s="33"/>
      <c r="J14" s="33"/>
      <c r="K14" s="33"/>
      <c r="L14" s="33"/>
      <c r="M14" s="33"/>
      <c r="N14" s="33"/>
      <c r="O14" s="33"/>
      <c r="P14" s="33"/>
      <c r="Q14" s="33"/>
      <c r="R14" s="33"/>
      <c r="S14" s="33"/>
      <c r="T14" s="33"/>
      <c r="U14" s="33"/>
      <c r="V14" s="33"/>
      <c r="W14" s="33"/>
      <c r="X14" s="33"/>
      <c r="Y14" s="33"/>
    </row>
    <row r="15" spans="1:29" ht="15" customHeight="1" x14ac:dyDescent="0.35">
      <c r="A15" s="13"/>
      <c r="C15" s="33"/>
      <c r="D15" s="33"/>
      <c r="E15" s="33"/>
      <c r="F15" s="33"/>
      <c r="G15" s="33"/>
      <c r="H15" s="33"/>
      <c r="I15" s="33"/>
      <c r="J15" s="33"/>
      <c r="K15" s="33"/>
      <c r="L15" s="33"/>
      <c r="M15" s="33"/>
      <c r="N15" s="33"/>
      <c r="O15" s="33"/>
      <c r="P15" s="33"/>
      <c r="Q15" s="33"/>
      <c r="R15" s="33"/>
      <c r="S15" s="33"/>
      <c r="T15" s="33"/>
      <c r="U15" s="33"/>
      <c r="V15" s="33"/>
      <c r="W15" s="33"/>
      <c r="X15" s="33"/>
      <c r="Y15" s="33"/>
    </row>
    <row r="16" spans="1:29" ht="15" customHeight="1" x14ac:dyDescent="0.35">
      <c r="A16" s="13"/>
      <c r="C16" s="33"/>
      <c r="D16" s="33"/>
      <c r="E16" s="33"/>
      <c r="F16" s="33"/>
      <c r="G16" s="33"/>
      <c r="H16" s="33"/>
      <c r="I16" s="33"/>
      <c r="J16" s="33"/>
      <c r="K16" s="33"/>
      <c r="L16" s="33"/>
      <c r="M16" s="33"/>
      <c r="N16" s="33"/>
      <c r="O16" s="33"/>
      <c r="P16" s="33"/>
      <c r="Q16" s="33"/>
      <c r="R16" s="33"/>
      <c r="S16" s="33"/>
      <c r="T16" s="33"/>
      <c r="U16" s="33"/>
      <c r="V16" s="33"/>
      <c r="W16" s="33"/>
      <c r="X16" s="33"/>
      <c r="Y16" s="33"/>
    </row>
    <row r="17" spans="1:25" ht="15" customHeight="1" x14ac:dyDescent="0.35">
      <c r="A17" s="13"/>
      <c r="C17" s="33"/>
      <c r="D17" s="33"/>
      <c r="E17" s="33"/>
      <c r="F17" s="33"/>
      <c r="G17" s="33"/>
      <c r="H17" s="33"/>
      <c r="I17" s="33"/>
      <c r="J17" s="33"/>
      <c r="K17" s="33"/>
      <c r="L17" s="33"/>
      <c r="M17" s="33"/>
      <c r="N17" s="33"/>
      <c r="O17" s="33"/>
      <c r="P17" s="33"/>
      <c r="Q17" s="33"/>
      <c r="R17" s="33"/>
      <c r="S17" s="33"/>
      <c r="T17" s="33"/>
      <c r="U17" s="33"/>
      <c r="V17" s="33"/>
      <c r="W17" s="33"/>
      <c r="X17" s="33"/>
      <c r="Y17" s="33"/>
    </row>
    <row r="18" spans="1:25" ht="15" customHeight="1" x14ac:dyDescent="0.35">
      <c r="A18" s="13"/>
      <c r="C18" s="33"/>
      <c r="D18" s="33"/>
      <c r="E18" s="33"/>
      <c r="F18" s="33"/>
      <c r="G18" s="33"/>
      <c r="H18" s="33"/>
      <c r="I18" s="33"/>
      <c r="J18" s="33"/>
      <c r="K18" s="33"/>
      <c r="L18" s="33"/>
      <c r="M18" s="33"/>
      <c r="N18" s="33"/>
      <c r="O18" s="33"/>
      <c r="P18" s="33"/>
      <c r="Q18" s="33"/>
      <c r="R18" s="33"/>
      <c r="S18" s="33"/>
      <c r="T18" s="33"/>
      <c r="U18" s="33"/>
      <c r="V18" s="33"/>
      <c r="W18" s="33"/>
      <c r="X18" s="33"/>
      <c r="Y18" s="33"/>
    </row>
    <row r="19" spans="1:25" ht="15" customHeight="1" x14ac:dyDescent="0.35">
      <c r="A19" s="13"/>
      <c r="C19" s="33"/>
      <c r="D19" s="33"/>
      <c r="E19" s="33"/>
      <c r="F19" s="33"/>
      <c r="G19" s="33"/>
      <c r="H19" s="33"/>
      <c r="I19" s="33"/>
      <c r="J19" s="33"/>
      <c r="K19" s="33"/>
      <c r="L19" s="33"/>
      <c r="M19" s="33"/>
      <c r="N19" s="33"/>
      <c r="O19" s="33"/>
      <c r="P19" s="33"/>
      <c r="Q19" s="33"/>
      <c r="R19" s="33"/>
      <c r="S19" s="33"/>
      <c r="T19" s="33"/>
      <c r="U19" s="33"/>
      <c r="V19" s="33"/>
      <c r="W19" s="33"/>
      <c r="X19" s="33"/>
      <c r="Y19" s="33"/>
    </row>
    <row r="20" spans="1:25" ht="15" customHeight="1" x14ac:dyDescent="0.35">
      <c r="A20" s="13"/>
      <c r="B20" s="289"/>
      <c r="C20" s="33"/>
      <c r="D20" s="33"/>
      <c r="E20" s="33"/>
      <c r="F20" s="33"/>
      <c r="G20" s="33"/>
      <c r="H20" s="33"/>
      <c r="I20" s="33"/>
      <c r="J20" s="33"/>
      <c r="K20" s="33"/>
      <c r="L20" s="33"/>
      <c r="M20" s="33"/>
      <c r="N20" s="33"/>
      <c r="O20" s="33"/>
      <c r="P20" s="33"/>
      <c r="Q20" s="33"/>
      <c r="R20" s="33"/>
      <c r="S20" s="33"/>
      <c r="T20" s="33"/>
      <c r="U20" s="33"/>
      <c r="V20" s="33"/>
      <c r="W20" s="33"/>
      <c r="X20" s="33"/>
      <c r="Y20" s="33"/>
    </row>
    <row r="21" spans="1:25" ht="15" customHeight="1" x14ac:dyDescent="0.35">
      <c r="A21" s="13"/>
      <c r="B21" s="289"/>
      <c r="C21" s="33"/>
      <c r="D21" s="33"/>
      <c r="E21" s="33"/>
      <c r="F21" s="33"/>
      <c r="G21" s="33"/>
      <c r="H21" s="33"/>
      <c r="I21" s="33"/>
      <c r="J21" s="33"/>
      <c r="K21" s="33"/>
      <c r="L21" s="33"/>
      <c r="M21" s="33"/>
      <c r="N21" s="33"/>
      <c r="O21" s="33"/>
      <c r="P21" s="33"/>
      <c r="Q21" s="33"/>
      <c r="R21" s="33"/>
      <c r="S21" s="33"/>
      <c r="T21" s="33"/>
      <c r="U21" s="33"/>
      <c r="V21" s="33"/>
      <c r="W21" s="33"/>
      <c r="X21" s="33"/>
      <c r="Y21" s="33"/>
    </row>
    <row r="22" spans="1:25" ht="15" customHeight="1" x14ac:dyDescent="0.35">
      <c r="A22" s="13"/>
      <c r="B22" s="289"/>
      <c r="C22" s="33"/>
      <c r="D22" s="33"/>
      <c r="E22" s="33"/>
      <c r="F22" s="33"/>
      <c r="G22" s="33"/>
      <c r="H22" s="33"/>
      <c r="I22" s="33"/>
      <c r="J22" s="33"/>
      <c r="K22" s="33"/>
      <c r="L22" s="33"/>
      <c r="M22" s="33"/>
      <c r="N22" s="33"/>
      <c r="O22" s="33"/>
      <c r="P22" s="33"/>
      <c r="Q22" s="33"/>
      <c r="R22" s="33"/>
      <c r="S22" s="33"/>
      <c r="T22" s="33"/>
      <c r="U22" s="33"/>
      <c r="V22" s="33"/>
      <c r="W22" s="33"/>
      <c r="X22" s="33"/>
      <c r="Y22" s="33"/>
    </row>
    <row r="23" spans="1:25" ht="15" customHeight="1" x14ac:dyDescent="0.35">
      <c r="A23" s="13"/>
      <c r="B23" s="289"/>
      <c r="C23" s="33"/>
      <c r="D23" s="33"/>
      <c r="E23" s="33"/>
      <c r="F23" s="33"/>
      <c r="G23" s="33"/>
      <c r="H23" s="33"/>
      <c r="I23" s="33"/>
      <c r="J23" s="33"/>
      <c r="K23" s="33"/>
      <c r="L23" s="33"/>
      <c r="M23" s="33"/>
      <c r="N23" s="33"/>
      <c r="O23" s="33"/>
      <c r="P23" s="33"/>
      <c r="Q23" s="33"/>
      <c r="R23" s="33"/>
      <c r="S23" s="33"/>
      <c r="T23" s="33"/>
      <c r="U23" s="33"/>
      <c r="V23" s="33"/>
      <c r="W23" s="33"/>
      <c r="X23" s="33"/>
      <c r="Y23" s="33"/>
    </row>
    <row r="24" spans="1:25" ht="15" customHeight="1" x14ac:dyDescent="0.35">
      <c r="A24" s="13"/>
      <c r="B24" s="289"/>
      <c r="C24" s="33"/>
      <c r="D24" s="33"/>
      <c r="E24" s="33"/>
      <c r="F24" s="33"/>
      <c r="G24" s="33"/>
      <c r="H24" s="33"/>
      <c r="I24" s="33"/>
      <c r="J24" s="33"/>
      <c r="K24" s="33"/>
      <c r="L24" s="33"/>
      <c r="M24" s="33"/>
      <c r="N24" s="33"/>
      <c r="O24" s="33"/>
      <c r="P24" s="33"/>
      <c r="Q24" s="33"/>
      <c r="R24" s="33"/>
      <c r="S24" s="33"/>
      <c r="T24" s="33"/>
      <c r="U24" s="33"/>
      <c r="V24" s="33"/>
      <c r="W24" s="33"/>
      <c r="X24" s="33"/>
      <c r="Y24" s="33"/>
    </row>
    <row r="25" spans="1:25" ht="15" customHeight="1" x14ac:dyDescent="0.35">
      <c r="A25" s="13"/>
      <c r="B25" s="289"/>
      <c r="C25" s="33"/>
      <c r="D25" s="33"/>
      <c r="E25" s="33"/>
      <c r="F25" s="33"/>
      <c r="G25" s="33"/>
      <c r="H25" s="33"/>
      <c r="I25" s="33"/>
      <c r="J25" s="33"/>
      <c r="K25" s="33"/>
      <c r="L25" s="33"/>
      <c r="M25" s="33"/>
      <c r="N25" s="33"/>
      <c r="O25" s="33"/>
      <c r="P25" s="33"/>
      <c r="Q25" s="33"/>
      <c r="R25" s="33"/>
      <c r="S25" s="33"/>
      <c r="T25" s="33"/>
      <c r="U25" s="33"/>
      <c r="V25" s="33"/>
      <c r="W25" s="33"/>
      <c r="X25" s="33"/>
      <c r="Y25" s="33"/>
    </row>
    <row r="26" spans="1:25" ht="15" customHeight="1" x14ac:dyDescent="0.35">
      <c r="A26" s="13"/>
      <c r="B26" s="289"/>
      <c r="C26" s="33"/>
      <c r="D26" s="33"/>
      <c r="E26" s="33"/>
      <c r="F26" s="33"/>
      <c r="G26" s="33"/>
      <c r="H26" s="33"/>
      <c r="I26" s="33"/>
      <c r="J26" s="33"/>
      <c r="K26" s="33"/>
      <c r="L26" s="33"/>
      <c r="M26" s="33"/>
      <c r="N26" s="33"/>
      <c r="O26" s="33"/>
      <c r="P26" s="33"/>
      <c r="Q26" s="33"/>
      <c r="R26" s="33"/>
      <c r="S26" s="33"/>
      <c r="T26" s="33"/>
      <c r="U26" s="33"/>
      <c r="V26" s="33"/>
      <c r="W26" s="33"/>
      <c r="X26" s="33"/>
      <c r="Y26" s="33"/>
    </row>
    <row r="27" spans="1:25" ht="15" customHeight="1" x14ac:dyDescent="0.35">
      <c r="A27" s="13"/>
      <c r="B27" s="289"/>
      <c r="C27" s="33"/>
      <c r="D27" s="33"/>
      <c r="E27" s="33"/>
      <c r="F27" s="33"/>
      <c r="G27" s="33"/>
      <c r="H27" s="33"/>
      <c r="I27" s="33"/>
      <c r="J27" s="33"/>
      <c r="K27" s="33"/>
      <c r="L27" s="33"/>
      <c r="M27" s="33"/>
      <c r="N27" s="33"/>
      <c r="O27" s="33"/>
      <c r="P27" s="33"/>
      <c r="Q27" s="33"/>
      <c r="R27" s="33"/>
      <c r="S27" s="33"/>
      <c r="T27" s="33"/>
      <c r="U27" s="33"/>
      <c r="V27" s="33"/>
      <c r="W27" s="33"/>
      <c r="X27" s="33"/>
      <c r="Y27" s="33"/>
    </row>
    <row r="28" spans="1:25" ht="15" customHeight="1" x14ac:dyDescent="0.35">
      <c r="A28" s="13"/>
      <c r="B28" s="289"/>
      <c r="C28" s="33"/>
      <c r="D28" s="33"/>
      <c r="E28" s="33"/>
      <c r="F28" s="33"/>
      <c r="G28" s="33"/>
      <c r="H28" s="33"/>
      <c r="I28" s="33"/>
      <c r="J28" s="33"/>
      <c r="K28" s="33"/>
      <c r="L28" s="33"/>
      <c r="M28" s="33"/>
      <c r="N28" s="33"/>
      <c r="O28" s="33"/>
      <c r="P28" s="33"/>
      <c r="Q28" s="33"/>
      <c r="R28" s="33"/>
      <c r="S28" s="33"/>
      <c r="T28" s="33"/>
      <c r="U28" s="33"/>
      <c r="V28" s="33"/>
      <c r="W28" s="33"/>
      <c r="X28" s="33"/>
      <c r="Y28" s="33"/>
    </row>
    <row r="29" spans="1:25" ht="15" customHeight="1" x14ac:dyDescent="0.35">
      <c r="A29" s="13"/>
      <c r="B29" s="289"/>
      <c r="C29" s="33"/>
      <c r="D29" s="33"/>
      <c r="E29" s="33"/>
      <c r="F29" s="33"/>
      <c r="G29" s="33"/>
      <c r="H29" s="33"/>
      <c r="I29" s="33"/>
      <c r="J29" s="33"/>
      <c r="K29" s="33"/>
      <c r="L29" s="33"/>
      <c r="M29" s="33"/>
      <c r="N29" s="33"/>
      <c r="O29" s="33"/>
      <c r="P29" s="33"/>
      <c r="Q29" s="33"/>
      <c r="R29" s="33"/>
      <c r="S29" s="33"/>
      <c r="T29" s="33"/>
      <c r="U29" s="33"/>
      <c r="V29" s="33"/>
      <c r="W29" s="33"/>
      <c r="X29" s="33"/>
      <c r="Y29" s="33"/>
    </row>
    <row r="30" spans="1:25" ht="15" customHeight="1" x14ac:dyDescent="0.35">
      <c r="A30" s="13"/>
      <c r="B30" s="289"/>
      <c r="C30" s="33"/>
      <c r="D30" s="33"/>
      <c r="E30" s="33"/>
      <c r="F30" s="33"/>
      <c r="G30" s="33"/>
      <c r="H30" s="33"/>
      <c r="I30" s="33"/>
      <c r="J30" s="33"/>
      <c r="K30" s="33"/>
      <c r="L30" s="33"/>
      <c r="M30" s="33"/>
      <c r="N30" s="33"/>
      <c r="O30" s="33"/>
      <c r="P30" s="33"/>
      <c r="Q30" s="33"/>
      <c r="R30" s="33"/>
      <c r="S30" s="33"/>
      <c r="T30" s="33"/>
      <c r="U30" s="33"/>
      <c r="V30" s="33"/>
      <c r="W30" s="33"/>
      <c r="X30" s="33"/>
      <c r="Y30" s="33"/>
    </row>
    <row r="31" spans="1:25" ht="15" customHeight="1" x14ac:dyDescent="0.35">
      <c r="A31" s="13"/>
      <c r="B31" s="289"/>
      <c r="C31" s="33"/>
      <c r="D31" s="33"/>
      <c r="E31" s="33"/>
      <c r="F31" s="33"/>
      <c r="G31" s="33"/>
      <c r="H31" s="33"/>
      <c r="I31" s="33"/>
      <c r="J31" s="33"/>
      <c r="K31" s="33"/>
      <c r="L31" s="33"/>
      <c r="M31" s="33"/>
      <c r="N31" s="33"/>
      <c r="O31" s="33"/>
      <c r="P31" s="33"/>
      <c r="Q31" s="33"/>
      <c r="R31" s="33"/>
      <c r="S31" s="33"/>
      <c r="T31" s="33"/>
      <c r="U31" s="33"/>
      <c r="V31" s="33"/>
      <c r="W31" s="33"/>
      <c r="X31" s="33"/>
      <c r="Y31" s="33"/>
    </row>
    <row r="32" spans="1:25" ht="15" customHeight="1" x14ac:dyDescent="0.35">
      <c r="A32" s="13"/>
      <c r="B32" s="289"/>
      <c r="C32" s="33"/>
      <c r="D32" s="33"/>
      <c r="E32" s="33"/>
      <c r="F32" s="33"/>
      <c r="G32" s="33"/>
      <c r="H32" s="33"/>
      <c r="I32" s="33"/>
      <c r="J32" s="33"/>
      <c r="K32" s="33"/>
      <c r="L32" s="33"/>
      <c r="M32" s="33"/>
      <c r="N32" s="33"/>
      <c r="O32" s="33"/>
      <c r="P32" s="33"/>
      <c r="Q32" s="33"/>
      <c r="R32" s="33"/>
      <c r="S32" s="33"/>
      <c r="T32" s="33"/>
      <c r="U32" s="33"/>
      <c r="V32" s="33"/>
      <c r="W32" s="33"/>
      <c r="X32" s="33"/>
      <c r="Y32" s="33"/>
    </row>
    <row r="33" spans="1:29" ht="15" customHeight="1" x14ac:dyDescent="0.35">
      <c r="A33" s="13"/>
      <c r="B33" s="289"/>
      <c r="C33" s="33"/>
      <c r="D33" s="33"/>
      <c r="E33" s="33"/>
      <c r="F33" s="33"/>
      <c r="G33" s="33"/>
      <c r="H33" s="33"/>
      <c r="I33" s="33"/>
      <c r="J33" s="33"/>
      <c r="K33" s="33"/>
      <c r="L33" s="33"/>
      <c r="M33" s="33"/>
      <c r="N33" s="33"/>
      <c r="O33" s="33"/>
      <c r="P33" s="33"/>
      <c r="Q33" s="33"/>
      <c r="R33" s="33"/>
      <c r="S33" s="33"/>
      <c r="T33" s="33"/>
      <c r="U33" s="33"/>
      <c r="V33" s="33"/>
      <c r="W33" s="33"/>
      <c r="X33" s="33"/>
      <c r="Y33" s="33"/>
    </row>
    <row r="34" spans="1:29" ht="15" customHeight="1" x14ac:dyDescent="0.35">
      <c r="A34" s="13"/>
      <c r="B34" s="11"/>
      <c r="C34" s="33"/>
      <c r="D34" s="33"/>
      <c r="E34" s="33"/>
      <c r="F34" s="33"/>
      <c r="G34" s="33"/>
      <c r="H34" s="33"/>
      <c r="I34" s="33"/>
      <c r="J34" s="33"/>
      <c r="K34" s="33"/>
      <c r="L34" s="33"/>
      <c r="M34" s="33"/>
      <c r="N34" s="33"/>
      <c r="O34" s="33"/>
      <c r="P34" s="33"/>
      <c r="Q34" s="33"/>
      <c r="R34" s="33"/>
      <c r="S34" s="33"/>
      <c r="T34" s="33"/>
      <c r="U34" s="33"/>
      <c r="V34" s="33"/>
      <c r="W34" s="33"/>
      <c r="X34" s="33"/>
      <c r="Y34" s="33"/>
    </row>
    <row r="35" spans="1:29" ht="15" customHeight="1" x14ac:dyDescent="0.35">
      <c r="A35" s="13"/>
      <c r="B35" s="11"/>
      <c r="C35" s="33"/>
      <c r="D35" s="33"/>
      <c r="E35" s="33"/>
      <c r="F35" s="33"/>
      <c r="G35" s="33"/>
      <c r="H35" s="33"/>
      <c r="I35" s="33"/>
      <c r="J35" s="33"/>
      <c r="K35" s="33"/>
      <c r="L35" s="33"/>
      <c r="M35" s="33"/>
      <c r="N35" s="33"/>
      <c r="O35" s="33"/>
      <c r="P35" s="33"/>
      <c r="Q35" s="33"/>
      <c r="R35" s="33"/>
      <c r="S35" s="33"/>
      <c r="T35" s="33"/>
      <c r="U35" s="33"/>
      <c r="V35" s="33"/>
      <c r="W35" s="33"/>
      <c r="X35" s="33"/>
      <c r="Y35" s="33"/>
    </row>
    <row r="36" spans="1:29" ht="15" customHeight="1" x14ac:dyDescent="0.35">
      <c r="A36" s="13"/>
      <c r="B36" s="11"/>
      <c r="C36" s="33"/>
      <c r="D36" s="33"/>
      <c r="E36" s="33"/>
      <c r="F36" s="33"/>
      <c r="G36" s="33"/>
      <c r="H36" s="33"/>
      <c r="I36" s="33"/>
      <c r="J36" s="33"/>
      <c r="K36" s="33"/>
      <c r="L36" s="33"/>
      <c r="M36" s="33"/>
      <c r="N36" s="33"/>
      <c r="O36" s="33"/>
      <c r="P36" s="33"/>
      <c r="Q36" s="33"/>
      <c r="R36" s="33"/>
      <c r="S36" s="33"/>
      <c r="T36" s="33"/>
      <c r="U36" s="33"/>
      <c r="V36" s="33"/>
      <c r="W36" s="33"/>
      <c r="X36" s="33"/>
      <c r="Y36" s="33"/>
    </row>
    <row r="37" spans="1:29" ht="15" customHeight="1" x14ac:dyDescent="0.35">
      <c r="A37" s="13"/>
      <c r="B37" s="289"/>
      <c r="C37" s="33"/>
      <c r="D37" s="33"/>
      <c r="E37" s="33"/>
      <c r="F37" s="33"/>
      <c r="G37" s="33"/>
      <c r="H37" s="33"/>
      <c r="I37" s="33"/>
      <c r="J37" s="33"/>
      <c r="K37" s="33"/>
      <c r="L37" s="33"/>
      <c r="M37" s="33"/>
      <c r="N37" s="33"/>
      <c r="O37" s="33"/>
      <c r="P37" s="33"/>
      <c r="Q37" s="33"/>
      <c r="R37" s="33"/>
      <c r="S37" s="33"/>
      <c r="T37" s="33"/>
      <c r="U37" s="33"/>
      <c r="V37" s="33"/>
      <c r="W37" s="33"/>
      <c r="X37" s="33"/>
      <c r="Y37" s="33"/>
    </row>
    <row r="38" spans="1:29" ht="15" customHeight="1" x14ac:dyDescent="0.35">
      <c r="A38" s="13"/>
      <c r="B38" s="290"/>
      <c r="C38" s="33"/>
      <c r="D38" s="33"/>
      <c r="E38" s="33"/>
      <c r="F38" s="33"/>
      <c r="G38" s="33"/>
      <c r="H38" s="33"/>
      <c r="I38" s="33"/>
      <c r="J38" s="33"/>
      <c r="K38" s="33"/>
      <c r="L38" s="33"/>
      <c r="M38" s="33"/>
      <c r="N38" s="33"/>
      <c r="O38" s="33"/>
      <c r="P38" s="33"/>
      <c r="Q38" s="33"/>
      <c r="R38" s="33"/>
      <c r="S38" s="33"/>
      <c r="T38" s="33"/>
      <c r="U38" s="33"/>
      <c r="V38" s="33"/>
      <c r="W38" s="33"/>
      <c r="X38" s="33"/>
      <c r="Y38" s="33"/>
    </row>
    <row r="39" spans="1:29" ht="15" customHeight="1" x14ac:dyDescent="0.35">
      <c r="A39" s="13"/>
      <c r="B39" s="290"/>
      <c r="C39" s="33"/>
      <c r="D39" s="33"/>
      <c r="E39" s="33"/>
      <c r="F39" s="33"/>
      <c r="G39" s="33"/>
      <c r="H39" s="33"/>
      <c r="I39" s="33"/>
      <c r="J39" s="33"/>
      <c r="K39" s="33"/>
      <c r="L39" s="33"/>
      <c r="M39" s="33"/>
      <c r="N39" s="33"/>
      <c r="O39" s="33"/>
      <c r="P39" s="33"/>
      <c r="Q39" s="33"/>
      <c r="R39" s="33"/>
      <c r="S39" s="33"/>
      <c r="T39" s="33"/>
      <c r="U39" s="33"/>
      <c r="V39" s="33"/>
      <c r="W39" s="33"/>
      <c r="X39" s="33"/>
      <c r="Y39" s="33"/>
    </row>
    <row r="40" spans="1:29" ht="15" customHeight="1" x14ac:dyDescent="0.35">
      <c r="A40" s="13"/>
      <c r="B40" s="290"/>
      <c r="C40" s="33"/>
      <c r="D40" s="33"/>
      <c r="E40" s="33"/>
      <c r="F40" s="33"/>
      <c r="G40" s="33"/>
      <c r="H40" s="33"/>
      <c r="I40" s="33"/>
      <c r="J40" s="33"/>
      <c r="K40" s="33"/>
      <c r="L40" s="33"/>
      <c r="M40" s="33"/>
      <c r="N40" s="33"/>
      <c r="O40" s="33"/>
      <c r="P40" s="33"/>
      <c r="Q40" s="33"/>
      <c r="R40" s="33"/>
      <c r="S40" s="33"/>
      <c r="T40" s="33"/>
      <c r="U40" s="33"/>
      <c r="V40" s="33"/>
      <c r="W40" s="33"/>
      <c r="X40" s="33"/>
      <c r="Y40" s="33"/>
    </row>
    <row r="41" spans="1:29" ht="15" customHeight="1" x14ac:dyDescent="0.35">
      <c r="A41" s="13"/>
      <c r="B41" s="289"/>
      <c r="C41" s="33"/>
      <c r="D41" s="33"/>
      <c r="E41" s="33"/>
      <c r="F41" s="33"/>
      <c r="G41" s="33"/>
      <c r="H41" s="33"/>
      <c r="I41" s="33"/>
      <c r="J41" s="33"/>
      <c r="K41" s="33"/>
      <c r="L41" s="33"/>
      <c r="M41" s="33"/>
      <c r="N41" s="33"/>
      <c r="O41" s="33"/>
      <c r="P41" s="33"/>
      <c r="Q41" s="33"/>
      <c r="R41" s="33"/>
      <c r="S41" s="33"/>
      <c r="T41" s="33"/>
      <c r="U41" s="33"/>
      <c r="V41" s="33"/>
      <c r="W41" s="33"/>
      <c r="X41" s="33"/>
      <c r="Y41" s="33"/>
    </row>
    <row r="42" spans="1:29" ht="15" customHeight="1" x14ac:dyDescent="0.35">
      <c r="A42" s="13"/>
      <c r="B42" s="289"/>
      <c r="C42" s="33"/>
      <c r="D42" s="33"/>
      <c r="E42" s="33"/>
      <c r="F42" s="33"/>
      <c r="G42" s="33"/>
      <c r="H42" s="33"/>
      <c r="I42" s="33"/>
      <c r="J42" s="33"/>
      <c r="K42" s="33"/>
      <c r="L42" s="33"/>
      <c r="M42" s="33"/>
      <c r="N42" s="33"/>
      <c r="O42" s="33"/>
      <c r="P42" s="33"/>
      <c r="Q42" s="33"/>
      <c r="R42" s="33"/>
      <c r="S42" s="33"/>
      <c r="T42" s="33"/>
      <c r="U42" s="33"/>
      <c r="V42" s="33"/>
      <c r="W42" s="33"/>
      <c r="X42" s="33"/>
      <c r="Y42" s="33"/>
    </row>
    <row r="43" spans="1:29" ht="15" customHeight="1" x14ac:dyDescent="0.35">
      <c r="A43" s="13"/>
      <c r="B43" s="289"/>
      <c r="C43" s="33"/>
      <c r="D43" s="33"/>
      <c r="E43" s="33"/>
      <c r="F43" s="33"/>
      <c r="G43" s="33"/>
      <c r="H43" s="33"/>
      <c r="I43" s="33"/>
      <c r="J43" s="33"/>
      <c r="K43" s="33"/>
      <c r="L43" s="33"/>
      <c r="M43" s="33"/>
      <c r="N43" s="33"/>
      <c r="O43" s="33"/>
      <c r="P43" s="33"/>
      <c r="Q43" s="33"/>
      <c r="R43" s="33"/>
      <c r="S43" s="33"/>
      <c r="T43" s="33"/>
      <c r="U43" s="33"/>
      <c r="V43" s="33"/>
      <c r="W43" s="33"/>
      <c r="X43" s="33"/>
      <c r="Y43" s="33"/>
    </row>
    <row r="44" spans="1:29" ht="24" customHeight="1" x14ac:dyDescent="0.35">
      <c r="A44" s="13"/>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row>
    <row r="45" spans="1:29" ht="23.25" customHeight="1" x14ac:dyDescent="0.35">
      <c r="A45" s="13"/>
    </row>
    <row r="46" spans="1:29" ht="18.75" customHeight="1" x14ac:dyDescent="0.3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row>
    <row r="47" spans="1:29" ht="15" customHeight="1" x14ac:dyDescent="0.35"/>
    <row r="48" spans="1:29"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sheetData>
  <sheetProtection sheet="1" selectLockedCells="1"/>
  <mergeCells count="2">
    <mergeCell ref="O8:R8"/>
    <mergeCell ref="O9:R9"/>
  </mergeCells>
  <pageMargins left="0.7" right="0.7" top="0.75" bottom="0.75" header="0.3" footer="0.3"/>
  <pageSetup orientation="portrait" horizontalDpi="4294967293" verticalDpi="4294967293" r:id="rId1"/>
  <drawing r:id="rId2"/>
  <picture r:id="rId3"/>
  <extLst>
    <ext xmlns:x14="http://schemas.microsoft.com/office/spreadsheetml/2009/9/main" uri="{A8765BA9-456A-4dab-B4F3-ACF838C121DE}">
      <x14:slicerList>
        <x14:slicer r:id="rId4"/>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EEEAF6"/>
  </sheetPr>
  <dimension ref="B2:AF289"/>
  <sheetViews>
    <sheetView showGridLines="0" topLeftCell="A44" zoomScale="70" zoomScaleNormal="70" workbookViewId="0">
      <selection activeCell="J7" sqref="J7"/>
    </sheetView>
  </sheetViews>
  <sheetFormatPr baseColWidth="10" defaultColWidth="11.453125" defaultRowHeight="14.5" x14ac:dyDescent="0.35"/>
  <cols>
    <col min="1" max="1" width="5.1796875" customWidth="1"/>
    <col min="2" max="2" width="30.453125" bestFit="1" customWidth="1"/>
    <col min="3" max="3" width="18.81640625" bestFit="1" customWidth="1"/>
    <col min="4" max="4" width="16.54296875" customWidth="1"/>
    <col min="5" max="5" width="9.1796875" bestFit="1" customWidth="1"/>
    <col min="6" max="6" width="20.54296875" bestFit="1" customWidth="1"/>
    <col min="7" max="8" width="9.1796875" bestFit="1" customWidth="1"/>
    <col min="9" max="9" width="17.36328125" bestFit="1" customWidth="1"/>
    <col min="10" max="10" width="28.81640625" bestFit="1" customWidth="1"/>
    <col min="11" max="12" width="10.1796875" bestFit="1" customWidth="1"/>
    <col min="13" max="13" width="12.81640625" bestFit="1" customWidth="1"/>
    <col min="14" max="14" width="20" bestFit="1" customWidth="1"/>
    <col min="15" max="16" width="19.453125" bestFit="1" customWidth="1"/>
    <col min="17" max="17" width="18.81640625" bestFit="1" customWidth="1"/>
    <col min="20" max="20" width="17.36328125" bestFit="1" customWidth="1"/>
    <col min="21" max="21" width="28.81640625" bestFit="1" customWidth="1"/>
    <col min="22" max="22" width="13" bestFit="1" customWidth="1"/>
    <col min="23" max="23" width="13.81640625" bestFit="1" customWidth="1"/>
  </cols>
  <sheetData>
    <row r="2" spans="2:21" ht="30" customHeight="1" x14ac:dyDescent="0.35">
      <c r="B2" s="261" t="s">
        <v>283</v>
      </c>
      <c r="C2" s="262" t="s">
        <v>306</v>
      </c>
      <c r="D2" s="262" t="s">
        <v>549</v>
      </c>
      <c r="E2" s="262" t="s">
        <v>253</v>
      </c>
      <c r="F2" s="263" t="s">
        <v>43</v>
      </c>
    </row>
    <row r="3" spans="2:21" x14ac:dyDescent="0.35">
      <c r="B3" s="259" t="str">
        <f>'Tablero de Comando'!I9</f>
        <v>OB_ES_1</v>
      </c>
      <c r="C3" s="71">
        <f>'Tablero de Comando'!I14</f>
        <v>1</v>
      </c>
      <c r="D3" s="258" t="s">
        <v>362</v>
      </c>
      <c r="E3" s="258">
        <v>2021</v>
      </c>
      <c r="F3" s="260" t="str">
        <f>'Ficha IC 1'!$M$16</f>
        <v>Ciudadanos</v>
      </c>
      <c r="I3" s="79" t="s">
        <v>758</v>
      </c>
      <c r="J3" t="s">
        <v>307</v>
      </c>
      <c r="T3" s="79" t="s">
        <v>758</v>
      </c>
      <c r="U3" t="s">
        <v>768</v>
      </c>
    </row>
    <row r="4" spans="2:21" x14ac:dyDescent="0.35">
      <c r="B4" s="259" t="str">
        <f>'Tablero de Comando'!J9</f>
        <v>OB_ES_2</v>
      </c>
      <c r="C4" s="71">
        <f>'Tablero de Comando'!I15</f>
        <v>0.40200000000000002</v>
      </c>
      <c r="D4" s="258" t="s">
        <v>362</v>
      </c>
      <c r="E4" s="258">
        <v>2021</v>
      </c>
      <c r="F4" s="260" t="str">
        <f>'Ficha IC 2'!$L$16</f>
        <v>Ciudadanos</v>
      </c>
      <c r="I4" s="80" t="s">
        <v>427</v>
      </c>
      <c r="J4" s="246">
        <v>0.63916666666666666</v>
      </c>
      <c r="T4" s="80" t="s">
        <v>427</v>
      </c>
      <c r="U4" s="246">
        <v>0.63916666666666666</v>
      </c>
    </row>
    <row r="5" spans="2:21" x14ac:dyDescent="0.35">
      <c r="B5" s="259" t="str">
        <f>'Tablero de Comando'!K9</f>
        <v>OB_ES_3</v>
      </c>
      <c r="C5" s="71">
        <f>'Tablero de Comando'!I16</f>
        <v>1</v>
      </c>
      <c r="D5" s="258" t="s">
        <v>362</v>
      </c>
      <c r="E5" s="258">
        <v>2021</v>
      </c>
      <c r="F5" s="260" t="str">
        <f>'Ficha IC 3'!$K$16</f>
        <v>Ciudadanos</v>
      </c>
      <c r="I5" s="80" t="s">
        <v>428</v>
      </c>
      <c r="J5" s="246">
        <v>0.41372807017543861</v>
      </c>
      <c r="T5" s="80" t="s">
        <v>436</v>
      </c>
      <c r="U5" s="246">
        <v>0.6533416666666666</v>
      </c>
    </row>
    <row r="6" spans="2:21" x14ac:dyDescent="0.35">
      <c r="B6" s="259" t="str">
        <f>'Tablero de Comando'!L9</f>
        <v>OB_ES_4</v>
      </c>
      <c r="C6" s="71">
        <f>'Tablero de Comando'!I17</f>
        <v>0.3</v>
      </c>
      <c r="D6" s="258" t="s">
        <v>362</v>
      </c>
      <c r="E6" s="258">
        <v>2021</v>
      </c>
      <c r="F6" s="260" t="str">
        <f>'Ficha IC 4'!$L$16</f>
        <v>Ciudadanos</v>
      </c>
      <c r="I6" s="80" t="s">
        <v>429</v>
      </c>
      <c r="J6" s="246">
        <v>0.66666666666666663</v>
      </c>
      <c r="T6" s="80" t="s">
        <v>437</v>
      </c>
      <c r="U6" s="246">
        <v>0.66666666666666663</v>
      </c>
    </row>
    <row r="7" spans="2:21" x14ac:dyDescent="0.35">
      <c r="B7" s="259" t="str">
        <f>'Tablero de Comando'!M9</f>
        <v>OB_ES_5</v>
      </c>
      <c r="C7" s="71">
        <f>'Tablero de Comando'!I18</f>
        <v>1.594642857142857</v>
      </c>
      <c r="D7" s="258" t="s">
        <v>362</v>
      </c>
      <c r="E7" s="258">
        <v>2021</v>
      </c>
      <c r="F7" s="260" t="str">
        <f>'Ficha IC 5'!$M$16</f>
        <v>Ciudadanos</v>
      </c>
      <c r="I7" s="80" t="s">
        <v>430</v>
      </c>
      <c r="J7" s="246">
        <v>0.50929961639812449</v>
      </c>
      <c r="T7" s="80" t="s">
        <v>428</v>
      </c>
      <c r="U7" s="246">
        <v>0.41372807017543861</v>
      </c>
    </row>
    <row r="8" spans="2:21" x14ac:dyDescent="0.35">
      <c r="B8" s="259" t="str">
        <f>'Tablero de Comando'!N9</f>
        <v>OB_ES_6</v>
      </c>
      <c r="C8" s="71">
        <f>'Tablero de Comando'!I19</f>
        <v>0.67316666666666669</v>
      </c>
      <c r="D8" s="258" t="s">
        <v>362</v>
      </c>
      <c r="E8" s="258">
        <v>2021</v>
      </c>
      <c r="F8" s="260" t="str">
        <f>'Ficha IC 6'!$L$16</f>
        <v>Ciudadanos</v>
      </c>
      <c r="I8" s="80" t="s">
        <v>431</v>
      </c>
      <c r="J8" s="246">
        <v>0.72866670969656333</v>
      </c>
      <c r="T8" s="80" t="s">
        <v>429</v>
      </c>
      <c r="U8" s="246">
        <v>0.66666666666666663</v>
      </c>
    </row>
    <row r="9" spans="2:21" x14ac:dyDescent="0.35">
      <c r="B9" s="259" t="str">
        <f>'Tablero de Comando'!O9</f>
        <v>OB_ES_7</v>
      </c>
      <c r="C9" s="71">
        <f>'Tablero de Comando'!I20</f>
        <v>0.41</v>
      </c>
      <c r="D9" s="258" t="s">
        <v>362</v>
      </c>
      <c r="E9" s="258">
        <v>2021</v>
      </c>
      <c r="F9" s="260" t="str">
        <f>'Ficha IC 7'!$L$16</f>
        <v>Ciudadanos</v>
      </c>
      <c r="I9" s="80" t="s">
        <v>432</v>
      </c>
      <c r="J9" s="246">
        <v>0.6069676964769648</v>
      </c>
      <c r="T9" s="80" t="s">
        <v>430</v>
      </c>
      <c r="U9" s="246">
        <v>0.50929961639812449</v>
      </c>
    </row>
    <row r="10" spans="2:21" x14ac:dyDescent="0.35">
      <c r="B10" s="259" t="str">
        <f>'Tablero de Comando'!P9</f>
        <v>OB_ES_8</v>
      </c>
      <c r="C10" s="71">
        <f>'Tablero de Comando'!I21</f>
        <v>1</v>
      </c>
      <c r="D10" s="258" t="s">
        <v>362</v>
      </c>
      <c r="E10" s="258">
        <v>2021</v>
      </c>
      <c r="F10" s="260" t="str">
        <f>'Ficha IC 8'!$L$16</f>
        <v>Procesos</v>
      </c>
      <c r="I10" s="80" t="s">
        <v>433</v>
      </c>
      <c r="J10" s="246">
        <v>0.43999999999999995</v>
      </c>
      <c r="T10" s="80" t="s">
        <v>431</v>
      </c>
      <c r="U10" s="246">
        <v>0.72866670969656333</v>
      </c>
    </row>
    <row r="11" spans="2:21" x14ac:dyDescent="0.35">
      <c r="B11" s="259" t="str">
        <f>'Tablero de Comando'!Q9</f>
        <v>OB_ES_9</v>
      </c>
      <c r="C11" s="71">
        <f>'Tablero de Comando'!I22</f>
        <v>1</v>
      </c>
      <c r="D11" s="258" t="s">
        <v>362</v>
      </c>
      <c r="E11" s="258">
        <v>2021</v>
      </c>
      <c r="F11" s="260" t="str">
        <f>'Ficha IC 9'!$L$16</f>
        <v>Recursos</v>
      </c>
      <c r="I11" s="80" t="s">
        <v>434</v>
      </c>
      <c r="J11" s="246">
        <v>0.66666666666666663</v>
      </c>
      <c r="T11" s="80" t="s">
        <v>432</v>
      </c>
      <c r="U11" s="246">
        <v>0.6069676964769648</v>
      </c>
    </row>
    <row r="12" spans="2:21" x14ac:dyDescent="0.35">
      <c r="B12" s="259" t="str">
        <f>'Tablero de Comando'!R9</f>
        <v>OB_ES_10</v>
      </c>
      <c r="C12" s="71">
        <f>'Tablero de Comando'!I23</f>
        <v>0.95899999999999996</v>
      </c>
      <c r="D12" s="258" t="s">
        <v>362</v>
      </c>
      <c r="E12" s="258">
        <v>2021</v>
      </c>
      <c r="F12" s="260" t="str">
        <f>'Ficha IC 10'!$L$16</f>
        <v>Recursos</v>
      </c>
      <c r="I12" s="80" t="s">
        <v>435</v>
      </c>
      <c r="J12" s="246">
        <v>0.66666666666666663</v>
      </c>
      <c r="T12" s="80" t="s">
        <v>433</v>
      </c>
      <c r="U12" s="246">
        <v>0.43999999999999995</v>
      </c>
    </row>
    <row r="13" spans="2:21" x14ac:dyDescent="0.35">
      <c r="B13" s="259" t="str">
        <f>'Tablero de Comando'!S9</f>
        <v>OB_ES_11</v>
      </c>
      <c r="C13" s="71">
        <f>'Tablero de Comando'!I24</f>
        <v>1</v>
      </c>
      <c r="D13" s="258" t="s">
        <v>362</v>
      </c>
      <c r="E13" s="258">
        <v>2021</v>
      </c>
      <c r="F13" s="260" t="str">
        <f>'Ficha IC 11'!$L$16</f>
        <v>Aprendizaje</v>
      </c>
      <c r="I13" s="80" t="s">
        <v>436</v>
      </c>
      <c r="J13" s="246">
        <v>0.6533416666666666</v>
      </c>
      <c r="T13" s="80" t="s">
        <v>434</v>
      </c>
      <c r="U13" s="246">
        <v>0.66666666666666663</v>
      </c>
    </row>
    <row r="14" spans="2:21" x14ac:dyDescent="0.35">
      <c r="B14" s="259" t="str">
        <f t="shared" ref="B14:B45" si="0">B3</f>
        <v>OB_ES_1</v>
      </c>
      <c r="C14" s="71">
        <f>'Tablero de Comando'!J14</f>
        <v>1</v>
      </c>
      <c r="D14" s="258" t="s">
        <v>363</v>
      </c>
      <c r="E14" s="258">
        <v>2021</v>
      </c>
      <c r="F14" s="260" t="str">
        <f>'Ficha IC 1'!$M$16</f>
        <v>Ciudadanos</v>
      </c>
      <c r="I14" s="80" t="s">
        <v>437</v>
      </c>
      <c r="J14" s="246">
        <v>0.66666666666666663</v>
      </c>
      <c r="T14" s="80" t="s">
        <v>435</v>
      </c>
      <c r="U14" s="246">
        <v>0.66666666666666663</v>
      </c>
    </row>
    <row r="15" spans="2:21" x14ac:dyDescent="0.35">
      <c r="B15" s="259" t="str">
        <f t="shared" si="0"/>
        <v>OB_ES_2</v>
      </c>
      <c r="C15" s="71">
        <f>'Tablero de Comando'!J15</f>
        <v>0.23449999999999999</v>
      </c>
      <c r="D15" s="258" t="s">
        <v>363</v>
      </c>
      <c r="E15" s="258">
        <v>2021</v>
      </c>
      <c r="F15" s="260" t="str">
        <f>'Ficha IC 2'!$L$16</f>
        <v>Ciudadanos</v>
      </c>
      <c r="I15" s="80" t="s">
        <v>759</v>
      </c>
      <c r="J15" s="246">
        <v>0.60525791752246294</v>
      </c>
      <c r="T15" s="80" t="s">
        <v>759</v>
      </c>
      <c r="U15" s="246">
        <v>0.60525791752246294</v>
      </c>
    </row>
    <row r="16" spans="2:21" x14ac:dyDescent="0.35">
      <c r="B16" s="259" t="str">
        <f t="shared" si="0"/>
        <v>OB_ES_3</v>
      </c>
      <c r="C16" s="71">
        <f>'Tablero de Comando'!J16</f>
        <v>1</v>
      </c>
      <c r="D16" s="258" t="s">
        <v>363</v>
      </c>
      <c r="E16" s="258">
        <v>2021</v>
      </c>
      <c r="F16" s="260" t="str">
        <f>'Ficha IC 3'!$K$16</f>
        <v>Ciudadanos</v>
      </c>
    </row>
    <row r="17" spans="2:23" x14ac:dyDescent="0.35">
      <c r="B17" s="259" t="str">
        <f t="shared" si="0"/>
        <v>OB_ES_4</v>
      </c>
      <c r="C17" s="71">
        <f>'Tablero de Comando'!J17</f>
        <v>0.6151724137931035</v>
      </c>
      <c r="D17" s="258" t="s">
        <v>363</v>
      </c>
      <c r="E17" s="258">
        <v>2021</v>
      </c>
      <c r="F17" s="260" t="str">
        <f>'Ficha IC 4'!$L$16</f>
        <v>Ciudadanos</v>
      </c>
    </row>
    <row r="18" spans="2:23" x14ac:dyDescent="0.35">
      <c r="B18" s="259" t="str">
        <f t="shared" si="0"/>
        <v>OB_ES_5</v>
      </c>
      <c r="C18" s="71">
        <f>'Tablero de Comando'!J18</f>
        <v>0.81972620967741938</v>
      </c>
      <c r="D18" s="258" t="s">
        <v>363</v>
      </c>
      <c r="E18" s="258">
        <v>2021</v>
      </c>
      <c r="F18" s="260" t="str">
        <f>'Ficha IC 5'!$M$16</f>
        <v>Ciudadanos</v>
      </c>
    </row>
    <row r="19" spans="2:23" x14ac:dyDescent="0.35">
      <c r="B19" s="259" t="str">
        <f t="shared" si="0"/>
        <v>OB_ES_6</v>
      </c>
      <c r="C19" s="71">
        <f>'Tablero de Comando'!J19</f>
        <v>0.93149999999999999</v>
      </c>
      <c r="D19" s="258" t="s">
        <v>363</v>
      </c>
      <c r="E19" s="258">
        <v>2021</v>
      </c>
      <c r="F19" s="260" t="str">
        <f>'Ficha IC 6'!$L$16</f>
        <v>Ciudadanos</v>
      </c>
    </row>
    <row r="20" spans="2:23" x14ac:dyDescent="0.35">
      <c r="B20" s="259" t="str">
        <f t="shared" si="0"/>
        <v>OB_ES_7</v>
      </c>
      <c r="C20" s="71">
        <f>'Tablero de Comando'!J20</f>
        <v>0.41</v>
      </c>
      <c r="D20" s="258" t="s">
        <v>363</v>
      </c>
      <c r="E20" s="258">
        <v>2021</v>
      </c>
      <c r="F20" s="260" t="str">
        <f>'Ficha IC 7'!$L$16</f>
        <v>Ciudadanos</v>
      </c>
      <c r="I20" s="79" t="s">
        <v>758</v>
      </c>
      <c r="J20" t="s">
        <v>768</v>
      </c>
    </row>
    <row r="21" spans="2:23" x14ac:dyDescent="0.35">
      <c r="B21" s="259" t="str">
        <f t="shared" si="0"/>
        <v>OB_ES_8</v>
      </c>
      <c r="C21" s="71">
        <f>'Tablero de Comando'!J21</f>
        <v>1</v>
      </c>
      <c r="D21" s="258" t="s">
        <v>363</v>
      </c>
      <c r="E21" s="258">
        <v>2021</v>
      </c>
      <c r="F21" s="260" t="str">
        <f>'Ficha IC 8'!$L$16</f>
        <v>Procesos</v>
      </c>
      <c r="I21" s="80" t="s">
        <v>281</v>
      </c>
      <c r="J21" s="246">
        <v>0.66666666666666663</v>
      </c>
    </row>
    <row r="22" spans="2:23" x14ac:dyDescent="0.35">
      <c r="B22" s="259" t="str">
        <f t="shared" si="0"/>
        <v>OB_ES_9</v>
      </c>
      <c r="C22" s="71">
        <f>'Tablero de Comando'!J22</f>
        <v>1</v>
      </c>
      <c r="D22" s="258" t="s">
        <v>363</v>
      </c>
      <c r="E22" s="258">
        <v>2021</v>
      </c>
      <c r="F22" s="260" t="str">
        <f>'Ficha IC 9'!$L$16</f>
        <v>Recursos</v>
      </c>
      <c r="I22" s="80" t="s">
        <v>336</v>
      </c>
      <c r="J22" s="246">
        <v>0.57207077515434634</v>
      </c>
    </row>
    <row r="23" spans="2:23" x14ac:dyDescent="0.35">
      <c r="B23" s="259" t="str">
        <f t="shared" si="0"/>
        <v>OB_ES_10</v>
      </c>
      <c r="C23" s="71">
        <f>'Tablero de Comando'!J23</f>
        <v>0.95395384615384615</v>
      </c>
      <c r="D23" s="258" t="s">
        <v>363</v>
      </c>
      <c r="E23" s="258">
        <v>2021</v>
      </c>
      <c r="F23" s="260" t="str">
        <f>'Ficha IC 10'!$L$16</f>
        <v>Recursos</v>
      </c>
      <c r="I23" s="80" t="s">
        <v>276</v>
      </c>
      <c r="J23" s="246">
        <v>0.66666666666666663</v>
      </c>
    </row>
    <row r="24" spans="2:23" x14ac:dyDescent="0.35">
      <c r="B24" s="259" t="str">
        <f t="shared" si="0"/>
        <v>OB_ES_11</v>
      </c>
      <c r="C24" s="71">
        <f>'Tablero de Comando'!J24</f>
        <v>1</v>
      </c>
      <c r="D24" s="258" t="s">
        <v>363</v>
      </c>
      <c r="E24" s="258">
        <v>2021</v>
      </c>
      <c r="F24" s="260" t="str">
        <f>'Ficha IC 11'!$L$16</f>
        <v>Aprendizaje</v>
      </c>
      <c r="I24" s="80" t="s">
        <v>279</v>
      </c>
      <c r="J24" s="246">
        <v>0.66000416666666661</v>
      </c>
    </row>
    <row r="25" spans="2:23" x14ac:dyDescent="0.35">
      <c r="B25" s="259" t="str">
        <f t="shared" si="0"/>
        <v>OB_ES_1</v>
      </c>
      <c r="C25" s="71">
        <f>'Tablero de Comando'!K14</f>
        <v>1</v>
      </c>
      <c r="D25" s="258" t="s">
        <v>364</v>
      </c>
      <c r="E25" s="258">
        <v>2021</v>
      </c>
      <c r="F25" s="260" t="str">
        <f>'Ficha IC 1'!$M$16</f>
        <v>Ciudadanos</v>
      </c>
      <c r="I25" s="80" t="s">
        <v>759</v>
      </c>
      <c r="J25" s="246">
        <v>0.60525791752246294</v>
      </c>
    </row>
    <row r="26" spans="2:23" x14ac:dyDescent="0.35">
      <c r="B26" s="259" t="str">
        <f t="shared" si="0"/>
        <v>OB_ES_2</v>
      </c>
      <c r="C26" s="71">
        <f>'Tablero de Comando'!K15</f>
        <v>0.81825714285714291</v>
      </c>
      <c r="D26" s="258" t="s">
        <v>364</v>
      </c>
      <c r="E26" s="258">
        <v>2021</v>
      </c>
      <c r="F26" s="260" t="str">
        <f>'Ficha IC 2'!$L$16</f>
        <v>Ciudadanos</v>
      </c>
    </row>
    <row r="27" spans="2:23" x14ac:dyDescent="0.35">
      <c r="B27" s="259" t="str">
        <f t="shared" si="0"/>
        <v>OB_ES_3</v>
      </c>
      <c r="C27" s="71">
        <f>'Tablero de Comando'!K16</f>
        <v>1</v>
      </c>
      <c r="D27" s="258" t="s">
        <v>364</v>
      </c>
      <c r="E27" s="258">
        <v>2021</v>
      </c>
      <c r="F27" s="260" t="str">
        <f>'Ficha IC 3'!$K$16</f>
        <v>Ciudadanos</v>
      </c>
    </row>
    <row r="28" spans="2:23" x14ac:dyDescent="0.35">
      <c r="B28" s="259" t="str">
        <f t="shared" si="0"/>
        <v>OB_ES_4</v>
      </c>
      <c r="C28" s="71">
        <f>'Tablero de Comando'!K17</f>
        <v>1.1409329769033361</v>
      </c>
      <c r="D28" s="258" t="s">
        <v>364</v>
      </c>
      <c r="E28" s="258">
        <v>2021</v>
      </c>
      <c r="F28" s="260" t="str">
        <f>'Ficha IC 4'!$L$16</f>
        <v>Ciudadanos</v>
      </c>
    </row>
    <row r="29" spans="2:23" x14ac:dyDescent="0.35">
      <c r="B29" s="259" t="str">
        <f t="shared" si="0"/>
        <v>OB_ES_5</v>
      </c>
      <c r="C29" s="71">
        <f>'Tablero de Comando'!K18</f>
        <v>0.94677249789739282</v>
      </c>
      <c r="D29" s="258" t="s">
        <v>364</v>
      </c>
      <c r="E29" s="258">
        <v>2021</v>
      </c>
      <c r="F29" s="260" t="str">
        <f>'Ficha IC 5'!$M$16</f>
        <v>Ciudadanos</v>
      </c>
    </row>
    <row r="30" spans="2:23" ht="16.5" customHeight="1" x14ac:dyDescent="0.35">
      <c r="B30" s="259" t="str">
        <f t="shared" si="0"/>
        <v>OB_ES_6</v>
      </c>
      <c r="C30" s="71">
        <f>'Tablero de Comando'!K19</f>
        <v>1.027219512195122</v>
      </c>
      <c r="D30" s="258" t="s">
        <v>364</v>
      </c>
      <c r="E30" s="258">
        <v>2021</v>
      </c>
      <c r="F30" s="260" t="str">
        <f>'Ficha IC 6'!$L$16</f>
        <v>Ciudadanos</v>
      </c>
      <c r="I30" s="254" t="s">
        <v>65</v>
      </c>
      <c r="J30" s="255" t="s">
        <v>306</v>
      </c>
    </row>
    <row r="31" spans="2:23" x14ac:dyDescent="0.35">
      <c r="B31" s="259" t="str">
        <f t="shared" si="0"/>
        <v>OB_ES_7</v>
      </c>
      <c r="C31" s="71">
        <f>'Tablero de Comando'!K20</f>
        <v>0.41</v>
      </c>
      <c r="D31" s="258" t="s">
        <v>364</v>
      </c>
      <c r="E31" s="258">
        <v>2021</v>
      </c>
      <c r="F31" s="260" t="str">
        <f>'Ficha IC 7'!$L$16</f>
        <v>Ciudadanos</v>
      </c>
      <c r="I31" s="251" t="str">
        <f>'Tablero de Comando'!I9</f>
        <v>OB_ES_1</v>
      </c>
      <c r="J31" s="252">
        <f>'Tablero de Comando'!I10</f>
        <v>0.99954391891891903</v>
      </c>
    </row>
    <row r="32" spans="2:23" x14ac:dyDescent="0.35">
      <c r="B32" s="259" t="str">
        <f t="shared" si="0"/>
        <v>OB_ES_8</v>
      </c>
      <c r="C32" s="71">
        <f>'Tablero de Comando'!K21</f>
        <v>1</v>
      </c>
      <c r="D32" s="258" t="s">
        <v>364</v>
      </c>
      <c r="E32" s="258">
        <v>2021</v>
      </c>
      <c r="F32" s="260" t="str">
        <f>'Ficha IC 8'!$L$16</f>
        <v>Procesos</v>
      </c>
      <c r="I32" s="251" t="str">
        <f>'Tablero de Comando'!J9</f>
        <v>OB_ES_2</v>
      </c>
      <c r="J32" s="253">
        <f>'Tablero de Comando'!J10</f>
        <v>0.90626327259399453</v>
      </c>
      <c r="V32" s="82"/>
      <c r="W32" s="26"/>
    </row>
    <row r="33" spans="2:23" x14ac:dyDescent="0.35">
      <c r="B33" s="259" t="str">
        <f t="shared" si="0"/>
        <v>OB_ES_9</v>
      </c>
      <c r="C33" s="71">
        <f>'Tablero de Comando'!K22</f>
        <v>1</v>
      </c>
      <c r="D33" s="258" t="s">
        <v>364</v>
      </c>
      <c r="E33" s="258">
        <v>2021</v>
      </c>
      <c r="F33" s="260" t="str">
        <f>'Ficha IC 9'!$L$16</f>
        <v>Recursos</v>
      </c>
      <c r="I33" s="251" t="str">
        <f>'Tablero de Comando'!K9</f>
        <v>OB_ES_3</v>
      </c>
      <c r="J33" s="253">
        <f>'Tablero de Comando'!K10</f>
        <v>1</v>
      </c>
      <c r="V33" s="82"/>
      <c r="W33" s="26"/>
    </row>
    <row r="34" spans="2:23" x14ac:dyDescent="0.35">
      <c r="B34" s="259" t="str">
        <f t="shared" si="0"/>
        <v>OB_ES_10</v>
      </c>
      <c r="C34" s="71">
        <f>'Tablero de Comando'!K23</f>
        <v>1.0070961538461538</v>
      </c>
      <c r="D34" s="258" t="s">
        <v>364</v>
      </c>
      <c r="E34" s="258">
        <v>2021</v>
      </c>
      <c r="F34" s="260" t="str">
        <f>'Ficha IC 10'!$L$16</f>
        <v>Recursos</v>
      </c>
      <c r="I34" s="251" t="str">
        <f>'Tablero de Comando'!L9</f>
        <v>OB_ES_4</v>
      </c>
      <c r="J34" s="253">
        <f>'Tablero de Comando'!L10</f>
        <v>1.0643338532245117</v>
      </c>
      <c r="V34" s="82"/>
      <c r="W34" s="26"/>
    </row>
    <row r="35" spans="2:23" x14ac:dyDescent="0.35">
      <c r="B35" s="259" t="str">
        <f t="shared" si="0"/>
        <v>OB_ES_11</v>
      </c>
      <c r="C35" s="71">
        <f>'Tablero de Comando'!K24</f>
        <v>1</v>
      </c>
      <c r="D35" s="258" t="s">
        <v>364</v>
      </c>
      <c r="E35" s="258">
        <v>2021</v>
      </c>
      <c r="F35" s="260" t="str">
        <f>'Ficha IC 11'!$L$16</f>
        <v>Aprendizaje</v>
      </c>
      <c r="I35" s="251" t="str">
        <f>'Tablero de Comando'!M9</f>
        <v>OB_ES_5</v>
      </c>
      <c r="J35" s="253">
        <f>'Tablero de Comando'!M10</f>
        <v>0.90697537066490974</v>
      </c>
      <c r="V35" s="82"/>
      <c r="W35" s="26"/>
    </row>
    <row r="36" spans="2:23" x14ac:dyDescent="0.35">
      <c r="B36" s="259" t="str">
        <f t="shared" si="0"/>
        <v>OB_ES_1</v>
      </c>
      <c r="C36" s="71">
        <f>'Tablero de Comando'!L14</f>
        <v>1</v>
      </c>
      <c r="D36" s="258" t="s">
        <v>365</v>
      </c>
      <c r="E36" s="258">
        <v>2021</v>
      </c>
      <c r="F36" s="260" t="str">
        <f>'Ficha IC 1'!$M$16</f>
        <v>Ciudadanos</v>
      </c>
      <c r="I36" s="251" t="str">
        <f>'Tablero de Comando'!N9</f>
        <v>OB_ES_6</v>
      </c>
      <c r="J36" s="253">
        <f>'Tablero de Comando'!N10</f>
        <v>1.0545766283524904</v>
      </c>
      <c r="V36" s="82"/>
      <c r="W36" s="26"/>
    </row>
    <row r="37" spans="2:23" x14ac:dyDescent="0.35">
      <c r="B37" s="259" t="str">
        <f t="shared" si="0"/>
        <v>OB_ES_2</v>
      </c>
      <c r="C37" s="71">
        <f>'Tablero de Comando'!L15</f>
        <v>0.83412280701754382</v>
      </c>
      <c r="D37" s="258" t="s">
        <v>365</v>
      </c>
      <c r="E37" s="258">
        <v>2021</v>
      </c>
      <c r="F37" s="260" t="str">
        <f>'Ficha IC 2'!$L$16</f>
        <v>Ciudadanos</v>
      </c>
      <c r="I37" s="251" t="str">
        <f>'Tablero de Comando'!O9</f>
        <v>OB_ES_7</v>
      </c>
      <c r="J37" s="253">
        <f>'Tablero de Comando'!O10</f>
        <v>1</v>
      </c>
      <c r="V37" s="82"/>
      <c r="W37" s="26"/>
    </row>
    <row r="38" spans="2:23" x14ac:dyDescent="0.35">
      <c r="B38" s="259" t="str">
        <f t="shared" si="0"/>
        <v>OB_ES_3</v>
      </c>
      <c r="C38" s="71">
        <f>'Tablero de Comando'!L16</f>
        <v>1</v>
      </c>
      <c r="D38" s="258" t="s">
        <v>365</v>
      </c>
      <c r="E38" s="258">
        <v>2021</v>
      </c>
      <c r="F38" s="260" t="str">
        <f>'Ficha IC 3'!$K$16</f>
        <v>Ciudadanos</v>
      </c>
      <c r="I38" s="251" t="str">
        <f>'Tablero de Comando'!P9</f>
        <v>OB_ES_8</v>
      </c>
      <c r="J38" s="253">
        <f>'Tablero de Comando'!P10</f>
        <v>0.99604185124214317</v>
      </c>
      <c r="V38" s="82"/>
      <c r="W38" s="26"/>
    </row>
    <row r="39" spans="2:23" x14ac:dyDescent="0.35">
      <c r="B39" s="259" t="str">
        <f t="shared" si="0"/>
        <v>OB_ES_4</v>
      </c>
      <c r="C39" s="71">
        <f>'Tablero de Comando'!L17</f>
        <v>0.99969230769230777</v>
      </c>
      <c r="D39" s="258" t="s">
        <v>365</v>
      </c>
      <c r="E39" s="258">
        <v>2021</v>
      </c>
      <c r="F39" s="260" t="str">
        <f>'Ficha IC 4'!$L$16</f>
        <v>Ciudadanos</v>
      </c>
      <c r="I39" s="251" t="str">
        <f>'Tablero de Comando'!Q9</f>
        <v>OB_ES_9</v>
      </c>
      <c r="J39" s="253">
        <f>'Tablero de Comando'!Q10</f>
        <v>1</v>
      </c>
      <c r="V39" s="82"/>
      <c r="W39" s="26"/>
    </row>
    <row r="40" spans="2:23" x14ac:dyDescent="0.35">
      <c r="B40" s="259" t="str">
        <f t="shared" si="0"/>
        <v>OB_ES_5</v>
      </c>
      <c r="C40" s="71">
        <f>'Tablero de Comando'!L18</f>
        <v>0.93874999999999997</v>
      </c>
      <c r="D40" s="258" t="s">
        <v>365</v>
      </c>
      <c r="E40" s="258">
        <v>2021</v>
      </c>
      <c r="F40" s="260" t="str">
        <f>'Ficha IC 5'!$M$16</f>
        <v>Ciudadanos</v>
      </c>
      <c r="I40" s="251" t="str">
        <f>'Tablero de Comando'!R9</f>
        <v>OB_ES_10</v>
      </c>
      <c r="J40" s="253">
        <f>'Tablero de Comando'!R10</f>
        <v>0.98332445709902816</v>
      </c>
      <c r="V40" s="82"/>
      <c r="W40" s="26"/>
    </row>
    <row r="41" spans="2:23" x14ac:dyDescent="0.35">
      <c r="B41" s="259" t="str">
        <f t="shared" si="0"/>
        <v>OB_ES_6</v>
      </c>
      <c r="C41" s="71">
        <f>'Tablero de Comando'!L19</f>
        <v>1.0099200000000002</v>
      </c>
      <c r="D41" s="258" t="s">
        <v>365</v>
      </c>
      <c r="E41" s="258">
        <v>2021</v>
      </c>
      <c r="F41" s="260" t="str">
        <f>'Ficha IC 6'!$L$16</f>
        <v>Ciudadanos</v>
      </c>
      <c r="I41" s="256" t="str">
        <f>'Tablero de Comando'!S9</f>
        <v>OB_ES_11</v>
      </c>
      <c r="J41" s="257">
        <f>'Tablero de Comando'!S10</f>
        <v>1</v>
      </c>
      <c r="V41" s="82"/>
      <c r="W41" s="26"/>
    </row>
    <row r="42" spans="2:23" x14ac:dyDescent="0.35">
      <c r="B42" s="259" t="str">
        <f t="shared" si="0"/>
        <v>OB_ES_7</v>
      </c>
      <c r="C42" s="71">
        <f>'Tablero de Comando'!L20</f>
        <v>1</v>
      </c>
      <c r="D42" s="258" t="s">
        <v>365</v>
      </c>
      <c r="E42" s="258">
        <v>2021</v>
      </c>
      <c r="F42" s="260" t="str">
        <f>'Ficha IC 7'!$L$16</f>
        <v>Ciudadanos</v>
      </c>
      <c r="V42" s="82"/>
      <c r="W42" s="26"/>
    </row>
    <row r="43" spans="2:23" x14ac:dyDescent="0.35">
      <c r="B43" s="259" t="str">
        <f t="shared" si="0"/>
        <v>OB_ES_8</v>
      </c>
      <c r="C43" s="71">
        <f>'Tablero de Comando'!L21</f>
        <v>1</v>
      </c>
      <c r="D43" s="258" t="s">
        <v>365</v>
      </c>
      <c r="E43" s="258">
        <v>2021</v>
      </c>
      <c r="F43" s="260" t="str">
        <f>'Ficha IC 8'!$L$16</f>
        <v>Procesos</v>
      </c>
      <c r="V43" s="82"/>
      <c r="W43" s="26"/>
    </row>
    <row r="44" spans="2:23" x14ac:dyDescent="0.35">
      <c r="B44" s="259" t="str">
        <f t="shared" si="0"/>
        <v>OB_ES_9</v>
      </c>
      <c r="C44" s="71">
        <f>'Tablero de Comando'!L22</f>
        <v>1</v>
      </c>
      <c r="D44" s="258" t="s">
        <v>365</v>
      </c>
      <c r="E44" s="258">
        <v>2021</v>
      </c>
      <c r="F44" s="260" t="str">
        <f>'Ficha IC 9'!$L$16</f>
        <v>Recursos</v>
      </c>
      <c r="V44" s="82"/>
      <c r="W44" s="26"/>
    </row>
    <row r="45" spans="2:23" x14ac:dyDescent="0.35">
      <c r="B45" s="259" t="str">
        <f t="shared" si="0"/>
        <v>OB_ES_10</v>
      </c>
      <c r="C45" s="71">
        <f>'Tablero de Comando'!L23</f>
        <v>1</v>
      </c>
      <c r="D45" s="258" t="s">
        <v>365</v>
      </c>
      <c r="E45" s="258">
        <v>2021</v>
      </c>
      <c r="F45" s="260" t="str">
        <f>'Ficha IC 10'!$L$16</f>
        <v>Recursos</v>
      </c>
      <c r="V45" s="82"/>
      <c r="W45" s="26"/>
    </row>
    <row r="46" spans="2:23" x14ac:dyDescent="0.35">
      <c r="B46" s="259" t="str">
        <f t="shared" ref="B46:B77" si="1">B35</f>
        <v>OB_ES_11</v>
      </c>
      <c r="C46" s="71">
        <f>'Tablero de Comando'!L24</f>
        <v>1</v>
      </c>
      <c r="D46" s="258" t="s">
        <v>365</v>
      </c>
      <c r="E46" s="258">
        <v>2021</v>
      </c>
      <c r="F46" s="260" t="str">
        <f>'Ficha IC 11'!$L$16</f>
        <v>Aprendizaje</v>
      </c>
      <c r="I46" s="298" t="s">
        <v>242</v>
      </c>
      <c r="J46" s="298" t="s">
        <v>300</v>
      </c>
      <c r="V46" s="82"/>
      <c r="W46" s="26"/>
    </row>
    <row r="47" spans="2:23" x14ac:dyDescent="0.35">
      <c r="B47" s="259" t="str">
        <f t="shared" si="1"/>
        <v>OB_ES_1</v>
      </c>
      <c r="C47" s="71">
        <f>'Tablero de Comando'!M14</f>
        <v>1</v>
      </c>
      <c r="D47" s="258" t="s">
        <v>362</v>
      </c>
      <c r="E47" s="258">
        <v>2022</v>
      </c>
      <c r="F47" s="260" t="str">
        <f>'Ficha IC 1'!$M$16</f>
        <v>Ciudadanos</v>
      </c>
      <c r="I47" s="299">
        <v>0.1</v>
      </c>
      <c r="J47" s="296">
        <v>1</v>
      </c>
      <c r="V47" s="82"/>
      <c r="W47" s="26"/>
    </row>
    <row r="48" spans="2:23" x14ac:dyDescent="0.35">
      <c r="B48" s="259" t="str">
        <f t="shared" si="1"/>
        <v>OB_ES_2</v>
      </c>
      <c r="C48" s="71">
        <f>'Tablero de Comando'!M15</f>
        <v>0</v>
      </c>
      <c r="D48" s="258" t="s">
        <v>362</v>
      </c>
      <c r="E48" s="258">
        <v>2022</v>
      </c>
      <c r="F48" s="260" t="str">
        <f>'Ficha IC 2'!$L$16</f>
        <v>Ciudadanos</v>
      </c>
      <c r="I48" s="299">
        <v>0.2</v>
      </c>
      <c r="J48" s="296">
        <v>1</v>
      </c>
    </row>
    <row r="49" spans="2:11" x14ac:dyDescent="0.35">
      <c r="B49" s="259" t="str">
        <f t="shared" si="1"/>
        <v>OB_ES_3</v>
      </c>
      <c r="C49" s="71">
        <f>'Tablero de Comando'!M16</f>
        <v>1</v>
      </c>
      <c r="D49" s="258" t="s">
        <v>362</v>
      </c>
      <c r="E49" s="258">
        <v>2022</v>
      </c>
      <c r="F49" s="260" t="str">
        <f>'Ficha IC 3'!$K$16</f>
        <v>Ciudadanos</v>
      </c>
      <c r="I49" s="299">
        <v>0.3</v>
      </c>
      <c r="J49" s="296">
        <v>1</v>
      </c>
    </row>
    <row r="50" spans="2:11" ht="13.5" customHeight="1" x14ac:dyDescent="0.35">
      <c r="B50" s="259" t="str">
        <f t="shared" si="1"/>
        <v>OB_ES_4</v>
      </c>
      <c r="C50" s="71">
        <f>'Tablero de Comando'!M17</f>
        <v>1.1120000000000001</v>
      </c>
      <c r="D50" s="258" t="s">
        <v>362</v>
      </c>
      <c r="E50" s="258">
        <v>2022</v>
      </c>
      <c r="F50" s="260" t="str">
        <f>'Ficha IC 4'!$L$16</f>
        <v>Ciudadanos</v>
      </c>
      <c r="I50" s="299">
        <v>0.4</v>
      </c>
      <c r="J50" s="296">
        <v>1</v>
      </c>
    </row>
    <row r="51" spans="2:11" x14ac:dyDescent="0.35">
      <c r="B51" s="259" t="str">
        <f t="shared" si="1"/>
        <v>OB_ES_5</v>
      </c>
      <c r="C51" s="71">
        <f>'Tablero de Comando'!M18</f>
        <v>0.8211940298507463</v>
      </c>
      <c r="D51" s="258" t="s">
        <v>362</v>
      </c>
      <c r="E51" s="258">
        <v>2022</v>
      </c>
      <c r="F51" s="260" t="str">
        <f>'Ficha IC 5'!$M$16</f>
        <v>Ciudadanos</v>
      </c>
      <c r="I51" s="299">
        <v>0.5</v>
      </c>
      <c r="J51" s="296">
        <v>1</v>
      </c>
    </row>
    <row r="52" spans="2:11" x14ac:dyDescent="0.35">
      <c r="B52" s="259" t="str">
        <f t="shared" si="1"/>
        <v>OB_ES_6</v>
      </c>
      <c r="C52" s="71">
        <f>'Tablero de Comando'!M19</f>
        <v>1.8586296296296294</v>
      </c>
      <c r="D52" s="258" t="s">
        <v>362</v>
      </c>
      <c r="E52" s="258">
        <v>2022</v>
      </c>
      <c r="F52" s="260" t="str">
        <f>'Ficha IC 6'!$L$16</f>
        <v>Ciudadanos</v>
      </c>
      <c r="I52" s="299">
        <v>0.6</v>
      </c>
      <c r="J52" s="296">
        <v>1</v>
      </c>
    </row>
    <row r="53" spans="2:11" x14ac:dyDescent="0.35">
      <c r="B53" s="259" t="str">
        <f t="shared" si="1"/>
        <v>OB_ES_7</v>
      </c>
      <c r="C53" s="71">
        <f>'Tablero de Comando'!M20</f>
        <v>0.41</v>
      </c>
      <c r="D53" s="258" t="s">
        <v>362</v>
      </c>
      <c r="E53" s="258">
        <v>2022</v>
      </c>
      <c r="F53" s="260" t="str">
        <f>'Ficha IC 7'!$L$16</f>
        <v>Ciudadanos</v>
      </c>
      <c r="I53" s="299">
        <v>0.7</v>
      </c>
      <c r="J53" s="296">
        <v>1</v>
      </c>
    </row>
    <row r="54" spans="2:11" x14ac:dyDescent="0.35">
      <c r="B54" s="259" t="str">
        <f t="shared" si="1"/>
        <v>OB_ES_8</v>
      </c>
      <c r="C54" s="71">
        <f>'Tablero de Comando'!M21</f>
        <v>1</v>
      </c>
      <c r="D54" s="258" t="s">
        <v>362</v>
      </c>
      <c r="E54" s="258">
        <v>2022</v>
      </c>
      <c r="F54" s="260" t="str">
        <f>'Ficha IC 8'!$L$16</f>
        <v>Procesos</v>
      </c>
      <c r="I54" s="299">
        <v>0.8</v>
      </c>
      <c r="J54" s="296">
        <v>1</v>
      </c>
    </row>
    <row r="55" spans="2:11" x14ac:dyDescent="0.35">
      <c r="B55" s="259" t="str">
        <f t="shared" si="1"/>
        <v>OB_ES_9</v>
      </c>
      <c r="C55" s="71">
        <f>'Tablero de Comando'!M22</f>
        <v>0.53</v>
      </c>
      <c r="D55" s="258" t="s">
        <v>362</v>
      </c>
      <c r="E55" s="258">
        <v>2022</v>
      </c>
      <c r="F55" s="260" t="str">
        <f>'Ficha IC 9'!$L$16</f>
        <v>Recursos</v>
      </c>
      <c r="I55" s="299">
        <v>0.9</v>
      </c>
      <c r="J55" s="296">
        <v>1</v>
      </c>
    </row>
    <row r="56" spans="2:11" x14ac:dyDescent="0.35">
      <c r="B56" s="259" t="str">
        <f t="shared" si="1"/>
        <v>OB_ES_10</v>
      </c>
      <c r="C56" s="71">
        <f>'Tablero de Comando'!M23</f>
        <v>0.95899999999999996</v>
      </c>
      <c r="D56" s="258" t="s">
        <v>362</v>
      </c>
      <c r="E56" s="258">
        <v>2022</v>
      </c>
      <c r="F56" s="260" t="str">
        <f>'Ficha IC 10'!$L$16</f>
        <v>Recursos</v>
      </c>
      <c r="I56" s="299">
        <v>1</v>
      </c>
      <c r="J56" s="296">
        <f>SUM(J47:J55)</f>
        <v>9</v>
      </c>
    </row>
    <row r="57" spans="2:11" x14ac:dyDescent="0.35">
      <c r="B57" s="259" t="str">
        <f t="shared" si="1"/>
        <v>OB_ES_11</v>
      </c>
      <c r="C57" s="71">
        <f>'Tablero de Comando'!M24</f>
        <v>1</v>
      </c>
      <c r="D57" s="258" t="s">
        <v>362</v>
      </c>
      <c r="E57" s="258">
        <v>2022</v>
      </c>
      <c r="F57" s="260" t="str">
        <f>'Ficha IC 11'!$L$16</f>
        <v>Aprendizaje</v>
      </c>
      <c r="I57" s="296" t="s">
        <v>301</v>
      </c>
      <c r="J57" s="296">
        <f>J63*PI()</f>
        <v>3.1193074552118558</v>
      </c>
    </row>
    <row r="58" spans="2:11" x14ac:dyDescent="0.35">
      <c r="B58" s="259" t="str">
        <f t="shared" si="1"/>
        <v>OB_ES_1</v>
      </c>
      <c r="C58" s="71">
        <f>'Tablero de Comando'!N14</f>
        <v>1</v>
      </c>
      <c r="D58" s="258" t="s">
        <v>363</v>
      </c>
      <c r="E58" s="258">
        <v>2022</v>
      </c>
      <c r="F58" s="260" t="str">
        <f>'Ficha IC 1'!$M$16</f>
        <v>Ciudadanos</v>
      </c>
    </row>
    <row r="59" spans="2:11" x14ac:dyDescent="0.35">
      <c r="B59" s="259" t="str">
        <f t="shared" si="1"/>
        <v>OB_ES_2</v>
      </c>
      <c r="C59" s="71">
        <f>'Tablero de Comando'!N15</f>
        <v>0.35499999999999998</v>
      </c>
      <c r="D59" s="258" t="s">
        <v>363</v>
      </c>
      <c r="E59" s="258">
        <v>2022</v>
      </c>
      <c r="F59" s="260" t="str">
        <f>'Ficha IC 2'!$L$16</f>
        <v>Ciudadanos</v>
      </c>
    </row>
    <row r="60" spans="2:11" x14ac:dyDescent="0.35">
      <c r="B60" s="259" t="str">
        <f t="shared" si="1"/>
        <v>OB_ES_3</v>
      </c>
      <c r="C60" s="71">
        <f>'Tablero de Comando'!N16</f>
        <v>1</v>
      </c>
      <c r="D60" s="258" t="s">
        <v>363</v>
      </c>
      <c r="E60" s="258">
        <v>2022</v>
      </c>
      <c r="F60" s="260" t="str">
        <f>'Ficha IC 3'!$K$16</f>
        <v>Ciudadanos</v>
      </c>
      <c r="I60" s="297" t="s">
        <v>302</v>
      </c>
      <c r="J60" s="298" t="s">
        <v>287</v>
      </c>
      <c r="K60" s="298" t="s">
        <v>287</v>
      </c>
    </row>
    <row r="61" spans="2:11" x14ac:dyDescent="0.35">
      <c r="B61" s="259" t="str">
        <f t="shared" si="1"/>
        <v>OB_ES_4</v>
      </c>
      <c r="C61" s="71">
        <f>'Tablero de Comando'!N17</f>
        <v>2.1029232558139537</v>
      </c>
      <c r="D61" s="258" t="s">
        <v>363</v>
      </c>
      <c r="E61" s="258">
        <v>2022</v>
      </c>
      <c r="F61" s="260" t="str">
        <f>'Ficha IC 4'!$L$16</f>
        <v>Ciudadanos</v>
      </c>
      <c r="I61" s="258" t="s">
        <v>303</v>
      </c>
      <c r="J61" s="258">
        <v>0</v>
      </c>
      <c r="K61" s="258">
        <v>0</v>
      </c>
    </row>
    <row r="62" spans="2:11" x14ac:dyDescent="0.35">
      <c r="B62" s="259" t="str">
        <f t="shared" si="1"/>
        <v>OB_ES_5</v>
      </c>
      <c r="C62" s="71">
        <f>'Tablero de Comando'!N18</f>
        <v>0.85305882352941165</v>
      </c>
      <c r="D62" s="258" t="s">
        <v>363</v>
      </c>
      <c r="E62" s="258">
        <v>2022</v>
      </c>
      <c r="F62" s="260" t="str">
        <f>'Ficha IC 5'!$M$16</f>
        <v>Ciudadanos</v>
      </c>
      <c r="I62" s="258" t="s">
        <v>304</v>
      </c>
      <c r="J62" s="258">
        <f>COS(J57)*-1</f>
        <v>0.99975169524318386</v>
      </c>
      <c r="K62" s="258">
        <f>SIN(J57)</f>
        <v>2.2283353840481013E-2</v>
      </c>
    </row>
    <row r="63" spans="2:11" x14ac:dyDescent="0.35">
      <c r="B63" s="259" t="str">
        <f t="shared" si="1"/>
        <v>OB_ES_6</v>
      </c>
      <c r="C63" s="71">
        <f>'Tablero de Comando'!N19</f>
        <v>0.73383952611739367</v>
      </c>
      <c r="D63" s="258" t="s">
        <v>363</v>
      </c>
      <c r="E63" s="258">
        <v>2022</v>
      </c>
      <c r="F63" s="260" t="str">
        <f>'Ficha IC 6'!$L$16</f>
        <v>Ciudadanos</v>
      </c>
      <c r="I63" s="258" t="s">
        <v>305</v>
      </c>
      <c r="J63" s="709">
        <f>'Tablero de Comando'!D8</f>
        <v>0.99290640104073558</v>
      </c>
      <c r="K63" s="709"/>
    </row>
    <row r="64" spans="2:11" x14ac:dyDescent="0.35">
      <c r="B64" s="259" t="str">
        <f t="shared" si="1"/>
        <v>OB_ES_7</v>
      </c>
      <c r="C64" s="71">
        <f>'Tablero de Comando'!N20</f>
        <v>1</v>
      </c>
      <c r="D64" s="258" t="s">
        <v>363</v>
      </c>
      <c r="E64" s="258">
        <v>2022</v>
      </c>
      <c r="F64" s="260" t="str">
        <f>'Ficha IC 7'!$L$16</f>
        <v>Ciudadanos</v>
      </c>
    </row>
    <row r="65" spans="2:23" x14ac:dyDescent="0.35">
      <c r="B65" s="259" t="str">
        <f t="shared" si="1"/>
        <v>OB_ES_8</v>
      </c>
      <c r="C65" s="71">
        <f>'Tablero de Comando'!N21</f>
        <v>1</v>
      </c>
      <c r="D65" s="258" t="s">
        <v>363</v>
      </c>
      <c r="E65" s="258">
        <v>2022</v>
      </c>
      <c r="F65" s="260" t="str">
        <f>'Ficha IC 8'!$L$16</f>
        <v>Procesos</v>
      </c>
    </row>
    <row r="66" spans="2:23" x14ac:dyDescent="0.35">
      <c r="B66" s="259" t="str">
        <f t="shared" si="1"/>
        <v>OB_ES_9</v>
      </c>
      <c r="C66" s="71">
        <f>'Tablero de Comando'!N22</f>
        <v>0.53</v>
      </c>
      <c r="D66" s="258" t="s">
        <v>363</v>
      </c>
      <c r="E66" s="258">
        <v>2022</v>
      </c>
      <c r="F66" s="260" t="str">
        <f>'Ficha IC 9'!$L$16</f>
        <v>Recursos</v>
      </c>
    </row>
    <row r="67" spans="2:23" x14ac:dyDescent="0.35">
      <c r="B67" s="259" t="str">
        <f t="shared" si="1"/>
        <v>OB_ES_10</v>
      </c>
      <c r="C67" s="71">
        <f>'Tablero de Comando'!N23</f>
        <v>1</v>
      </c>
      <c r="D67" s="258" t="s">
        <v>363</v>
      </c>
      <c r="E67" s="258">
        <v>2022</v>
      </c>
      <c r="F67" s="260" t="str">
        <f>'Ficha IC 10'!$L$16</f>
        <v>Recursos</v>
      </c>
      <c r="V67" s="82"/>
      <c r="W67" s="26"/>
    </row>
    <row r="68" spans="2:23" x14ac:dyDescent="0.35">
      <c r="B68" s="259" t="str">
        <f t="shared" si="1"/>
        <v>OB_ES_11</v>
      </c>
      <c r="C68" s="71">
        <f>'Tablero de Comando'!N24</f>
        <v>1</v>
      </c>
      <c r="D68" s="258" t="s">
        <v>363</v>
      </c>
      <c r="E68" s="258">
        <v>2022</v>
      </c>
      <c r="F68" s="260" t="str">
        <f>'Ficha IC 11'!$L$16</f>
        <v>Aprendizaje</v>
      </c>
      <c r="V68" s="82"/>
      <c r="W68" s="26"/>
    </row>
    <row r="69" spans="2:23" x14ac:dyDescent="0.35">
      <c r="B69" s="259" t="str">
        <f t="shared" si="1"/>
        <v>OB_ES_1</v>
      </c>
      <c r="C69" s="71">
        <f>'Tablero de Comando'!O14</f>
        <v>1</v>
      </c>
      <c r="D69" s="258" t="s">
        <v>364</v>
      </c>
      <c r="E69" s="258">
        <v>2022</v>
      </c>
      <c r="F69" s="260" t="str">
        <f>'Ficha IC 1'!$M$16</f>
        <v>Ciudadanos</v>
      </c>
      <c r="V69" s="82"/>
      <c r="W69" s="26"/>
    </row>
    <row r="70" spans="2:23" x14ac:dyDescent="0.35">
      <c r="B70" s="259" t="str">
        <f t="shared" si="1"/>
        <v>OB_ES_2</v>
      </c>
      <c r="C70" s="71">
        <f>'Tablero de Comando'!O15</f>
        <v>0.35499999999999998</v>
      </c>
      <c r="D70" s="258" t="s">
        <v>364</v>
      </c>
      <c r="E70" s="258">
        <v>2022</v>
      </c>
      <c r="F70" s="260" t="str">
        <f>'Ficha IC 2'!$L$16</f>
        <v>Ciudadanos</v>
      </c>
      <c r="V70" s="82"/>
      <c r="W70" s="26"/>
    </row>
    <row r="71" spans="2:23" x14ac:dyDescent="0.35">
      <c r="B71" s="259" t="str">
        <f t="shared" si="1"/>
        <v>OB_ES_3</v>
      </c>
      <c r="C71" s="71">
        <f>'Tablero de Comando'!O16</f>
        <v>1</v>
      </c>
      <c r="D71" s="258" t="s">
        <v>364</v>
      </c>
      <c r="E71" s="258">
        <v>2022</v>
      </c>
      <c r="F71" s="260" t="str">
        <f>'Ficha IC 3'!$K$16</f>
        <v>Ciudadanos</v>
      </c>
      <c r="V71" s="82"/>
      <c r="W71" s="26"/>
    </row>
    <row r="72" spans="2:23" x14ac:dyDescent="0.35">
      <c r="B72" s="259" t="str">
        <f t="shared" si="1"/>
        <v>OB_ES_4</v>
      </c>
      <c r="C72" s="71">
        <f>'Tablero de Comando'!O17</f>
        <v>1.0774915750915752</v>
      </c>
      <c r="D72" s="258" t="s">
        <v>364</v>
      </c>
      <c r="E72" s="258">
        <v>2022</v>
      </c>
      <c r="F72" s="260" t="str">
        <f>'Ficha IC 4'!$L$16</f>
        <v>Ciudadanos</v>
      </c>
      <c r="V72" s="82"/>
      <c r="W72" s="26"/>
    </row>
    <row r="73" spans="2:23" x14ac:dyDescent="0.35">
      <c r="B73" s="259" t="str">
        <f t="shared" si="1"/>
        <v>OB_ES_5</v>
      </c>
      <c r="C73" s="71">
        <f>'Tablero de Comando'!O18</f>
        <v>0.86519999999999997</v>
      </c>
      <c r="D73" s="258" t="s">
        <v>364</v>
      </c>
      <c r="E73" s="258">
        <v>2022</v>
      </c>
      <c r="F73" s="260" t="str">
        <f>'Ficha IC 5'!$M$16</f>
        <v>Ciudadanos</v>
      </c>
      <c r="V73" s="82"/>
      <c r="W73" s="26"/>
    </row>
    <row r="74" spans="2:23" x14ac:dyDescent="0.35">
      <c r="B74" s="259" t="str">
        <f t="shared" si="1"/>
        <v>OB_ES_6</v>
      </c>
      <c r="C74" s="71">
        <f>'Tablero de Comando'!O19</f>
        <v>1.0626181187689641</v>
      </c>
      <c r="D74" s="258" t="s">
        <v>364</v>
      </c>
      <c r="E74" s="258">
        <v>2022</v>
      </c>
      <c r="F74" s="260" t="str">
        <f>'Ficha IC 6'!$L$16</f>
        <v>Ciudadanos</v>
      </c>
      <c r="V74" s="82"/>
      <c r="W74" s="26"/>
    </row>
    <row r="75" spans="2:23" x14ac:dyDescent="0.35">
      <c r="B75" s="259" t="str">
        <f t="shared" si="1"/>
        <v>OB_ES_7</v>
      </c>
      <c r="C75" s="71">
        <f>'Tablero de Comando'!O20</f>
        <v>1</v>
      </c>
      <c r="D75" s="258" t="s">
        <v>364</v>
      </c>
      <c r="E75" s="258">
        <v>2022</v>
      </c>
      <c r="F75" s="260" t="str">
        <f>'Ficha IC 7'!$L$16</f>
        <v>Ciudadanos</v>
      </c>
      <c r="V75" s="82"/>
      <c r="W75" s="26"/>
    </row>
    <row r="76" spans="2:23" x14ac:dyDescent="0.35">
      <c r="B76" s="259" t="str">
        <f t="shared" si="1"/>
        <v>OB_ES_8</v>
      </c>
      <c r="C76" s="71">
        <f>'Tablero de Comando'!O21</f>
        <v>1</v>
      </c>
      <c r="D76" s="258" t="s">
        <v>364</v>
      </c>
      <c r="E76" s="258">
        <v>2022</v>
      </c>
      <c r="F76" s="260" t="str">
        <f>'Ficha IC 8'!$L$16</f>
        <v>Procesos</v>
      </c>
      <c r="V76" s="82"/>
      <c r="W76" s="26"/>
    </row>
    <row r="77" spans="2:23" x14ac:dyDescent="0.35">
      <c r="B77" s="259" t="str">
        <f t="shared" si="1"/>
        <v>OB_ES_9</v>
      </c>
      <c r="C77" s="71">
        <f>'Tablero de Comando'!O22</f>
        <v>0.53</v>
      </c>
      <c r="D77" s="258" t="s">
        <v>364</v>
      </c>
      <c r="E77" s="258">
        <v>2022</v>
      </c>
      <c r="F77" s="260" t="str">
        <f>'Ficha IC 9'!$L$16</f>
        <v>Recursos</v>
      </c>
      <c r="V77" s="82"/>
      <c r="W77" s="26"/>
    </row>
    <row r="78" spans="2:23" x14ac:dyDescent="0.35">
      <c r="B78" s="259" t="str">
        <f t="shared" ref="B78:B109" si="2">B67</f>
        <v>OB_ES_10</v>
      </c>
      <c r="C78" s="71">
        <f>'Tablero de Comando'!O23</f>
        <v>1</v>
      </c>
      <c r="D78" s="258" t="s">
        <v>364</v>
      </c>
      <c r="E78" s="258">
        <v>2022</v>
      </c>
      <c r="F78" s="260" t="str">
        <f>'Ficha IC 10'!$L$16</f>
        <v>Recursos</v>
      </c>
      <c r="V78" s="82"/>
      <c r="W78" s="26"/>
    </row>
    <row r="79" spans="2:23" x14ac:dyDescent="0.35">
      <c r="B79" s="259" t="str">
        <f t="shared" si="2"/>
        <v>OB_ES_11</v>
      </c>
      <c r="C79" s="71">
        <f>'Tablero de Comando'!O24</f>
        <v>1</v>
      </c>
      <c r="D79" s="258" t="s">
        <v>364</v>
      </c>
      <c r="E79" s="258">
        <v>2022</v>
      </c>
      <c r="F79" s="260" t="str">
        <f>'Ficha IC 11'!$L$16</f>
        <v>Aprendizaje</v>
      </c>
      <c r="V79" s="82"/>
      <c r="W79" s="26"/>
    </row>
    <row r="80" spans="2:23" x14ac:dyDescent="0.35">
      <c r="B80" s="259" t="str">
        <f t="shared" si="2"/>
        <v>OB_ES_1</v>
      </c>
      <c r="C80" s="71">
        <f>'Tablero de Comando'!P14</f>
        <v>1</v>
      </c>
      <c r="D80" s="258" t="s">
        <v>365</v>
      </c>
      <c r="E80" s="258">
        <v>2022</v>
      </c>
      <c r="F80" s="260" t="str">
        <f>'Ficha IC 1'!$M$16</f>
        <v>Ciudadanos</v>
      </c>
      <c r="V80" s="82"/>
      <c r="W80" s="26"/>
    </row>
    <row r="81" spans="2:23" x14ac:dyDescent="0.35">
      <c r="B81" s="259" t="str">
        <f t="shared" si="2"/>
        <v>OB_ES_2</v>
      </c>
      <c r="C81" s="71">
        <f>'Tablero de Comando'!P15</f>
        <v>0.61967836257309938</v>
      </c>
      <c r="D81" s="258" t="s">
        <v>365</v>
      </c>
      <c r="E81" s="258">
        <v>2022</v>
      </c>
      <c r="F81" s="260" t="str">
        <f>'Ficha IC 2'!$L$16</f>
        <v>Ciudadanos</v>
      </c>
      <c r="V81" s="82"/>
      <c r="W81" s="26"/>
    </row>
    <row r="82" spans="2:23" x14ac:dyDescent="0.35">
      <c r="B82" s="259" t="str">
        <f t="shared" si="2"/>
        <v>OB_ES_3</v>
      </c>
      <c r="C82" s="71">
        <f>'Tablero de Comando'!P16</f>
        <v>1</v>
      </c>
      <c r="D82" s="258" t="s">
        <v>365</v>
      </c>
      <c r="E82" s="258">
        <v>2022</v>
      </c>
      <c r="F82" s="260" t="str">
        <f>'Ficha IC 3'!$K$16</f>
        <v>Ciudadanos</v>
      </c>
      <c r="V82" s="82"/>
      <c r="W82" s="26"/>
    </row>
    <row r="83" spans="2:23" x14ac:dyDescent="0.35">
      <c r="B83" s="259" t="str">
        <f t="shared" si="2"/>
        <v>OB_ES_4</v>
      </c>
      <c r="C83" s="71">
        <f>'Tablero de Comando'!P17</f>
        <v>1</v>
      </c>
      <c r="D83" s="258" t="s">
        <v>365</v>
      </c>
      <c r="E83" s="258">
        <v>2022</v>
      </c>
      <c r="F83" s="260" t="str">
        <f>'Ficha IC 4'!$L$16</f>
        <v>Ciudadanos</v>
      </c>
      <c r="V83" s="82"/>
      <c r="W83" s="26"/>
    </row>
    <row r="84" spans="2:23" x14ac:dyDescent="0.35">
      <c r="B84" s="259" t="str">
        <f t="shared" si="2"/>
        <v>OB_ES_5</v>
      </c>
      <c r="C84" s="71">
        <f>'Tablero de Comando'!P18</f>
        <v>0.91</v>
      </c>
      <c r="D84" s="258" t="s">
        <v>365</v>
      </c>
      <c r="E84" s="258">
        <v>2022</v>
      </c>
      <c r="F84" s="260" t="str">
        <f>'Ficha IC 5'!$M$16</f>
        <v>Ciudadanos</v>
      </c>
      <c r="V84" s="82"/>
      <c r="W84" s="26"/>
    </row>
    <row r="85" spans="2:23" x14ac:dyDescent="0.35">
      <c r="B85" s="259" t="str">
        <f t="shared" si="2"/>
        <v>OB_ES_6</v>
      </c>
      <c r="C85" s="71">
        <f>'Tablero de Comando'!P19</f>
        <v>1</v>
      </c>
      <c r="D85" s="258" t="s">
        <v>365</v>
      </c>
      <c r="E85" s="258">
        <v>2022</v>
      </c>
      <c r="F85" s="260" t="str">
        <f>'Ficha IC 6'!$L$16</f>
        <v>Ciudadanos</v>
      </c>
      <c r="V85" s="82"/>
      <c r="W85" s="26"/>
    </row>
    <row r="86" spans="2:23" x14ac:dyDescent="0.35">
      <c r="B86" s="259" t="str">
        <f t="shared" si="2"/>
        <v>OB_ES_7</v>
      </c>
      <c r="C86" s="71">
        <f>'Tablero de Comando'!P20</f>
        <v>1</v>
      </c>
      <c r="D86" s="258" t="s">
        <v>365</v>
      </c>
      <c r="E86" s="258">
        <v>2022</v>
      </c>
      <c r="F86" s="260" t="str">
        <f>'Ficha IC 7'!$L$16</f>
        <v>Ciudadanos</v>
      </c>
      <c r="V86" s="82"/>
      <c r="W86" s="26"/>
    </row>
    <row r="87" spans="2:23" x14ac:dyDescent="0.35">
      <c r="B87" s="259" t="str">
        <f t="shared" si="2"/>
        <v>OB_ES_8</v>
      </c>
      <c r="C87" s="71">
        <f>'Tablero de Comando'!P21</f>
        <v>1</v>
      </c>
      <c r="D87" s="258" t="s">
        <v>365</v>
      </c>
      <c r="E87" s="258">
        <v>2022</v>
      </c>
      <c r="F87" s="260" t="str">
        <f>'Ficha IC 8'!$L$16</f>
        <v>Procesos</v>
      </c>
      <c r="V87" s="82"/>
      <c r="W87" s="26"/>
    </row>
    <row r="88" spans="2:23" x14ac:dyDescent="0.35">
      <c r="B88" s="259" t="str">
        <f t="shared" si="2"/>
        <v>OB_ES_9</v>
      </c>
      <c r="C88" s="71">
        <f>'Tablero de Comando'!P22</f>
        <v>0.53</v>
      </c>
      <c r="D88" s="258" t="s">
        <v>365</v>
      </c>
      <c r="E88" s="258">
        <v>2022</v>
      </c>
      <c r="F88" s="260" t="str">
        <f>'Ficha IC 9'!$L$16</f>
        <v>Recursos</v>
      </c>
      <c r="V88" s="82"/>
      <c r="W88" s="26"/>
    </row>
    <row r="89" spans="2:23" x14ac:dyDescent="0.35">
      <c r="B89" s="259" t="str">
        <f t="shared" si="2"/>
        <v>OB_ES_10</v>
      </c>
      <c r="C89" s="71">
        <f>'Tablero de Comando'!P23</f>
        <v>1</v>
      </c>
      <c r="D89" s="258" t="s">
        <v>365</v>
      </c>
      <c r="E89" s="258">
        <v>2022</v>
      </c>
      <c r="F89" s="260" t="str">
        <f>'Ficha IC 10'!$L$16</f>
        <v>Recursos</v>
      </c>
      <c r="V89" s="82"/>
      <c r="W89" s="26"/>
    </row>
    <row r="90" spans="2:23" x14ac:dyDescent="0.35">
      <c r="B90" s="259" t="str">
        <f t="shared" si="2"/>
        <v>OB_ES_11</v>
      </c>
      <c r="C90" s="71">
        <f>'Tablero de Comando'!P24</f>
        <v>1</v>
      </c>
      <c r="D90" s="258" t="s">
        <v>365</v>
      </c>
      <c r="E90" s="258">
        <v>2022</v>
      </c>
      <c r="F90" s="260" t="str">
        <f>'Ficha IC 11'!$L$16</f>
        <v>Aprendizaje</v>
      </c>
      <c r="V90" s="82"/>
      <c r="W90" s="26"/>
    </row>
    <row r="91" spans="2:23" x14ac:dyDescent="0.35">
      <c r="B91" s="259" t="str">
        <f t="shared" si="2"/>
        <v>OB_ES_1</v>
      </c>
      <c r="C91" s="71">
        <f>'Tablero de Comando'!Q14</f>
        <v>0</v>
      </c>
      <c r="D91" s="258" t="s">
        <v>362</v>
      </c>
      <c r="E91" s="258">
        <v>2023</v>
      </c>
      <c r="F91" s="260" t="str">
        <f>'Ficha IC 1'!$M$16</f>
        <v>Ciudadanos</v>
      </c>
      <c r="V91" s="82"/>
      <c r="W91" s="26"/>
    </row>
    <row r="92" spans="2:23" x14ac:dyDescent="0.35">
      <c r="B92" s="259" t="str">
        <f t="shared" si="2"/>
        <v>OB_ES_2</v>
      </c>
      <c r="C92" s="71">
        <f>'Tablero de Comando'!Q15</f>
        <v>0</v>
      </c>
      <c r="D92" s="258" t="s">
        <v>362</v>
      </c>
      <c r="E92" s="258">
        <v>2023</v>
      </c>
      <c r="F92" s="260" t="str">
        <f>'Ficha IC 2'!$L$16</f>
        <v>Ciudadanos</v>
      </c>
      <c r="V92" s="82"/>
      <c r="W92" s="26"/>
    </row>
    <row r="93" spans="2:23" x14ac:dyDescent="0.35">
      <c r="B93" s="259" t="str">
        <f t="shared" si="2"/>
        <v>OB_ES_3</v>
      </c>
      <c r="C93" s="71">
        <f>'Tablero de Comando'!Q16</f>
        <v>0</v>
      </c>
      <c r="D93" s="258" t="s">
        <v>362</v>
      </c>
      <c r="E93" s="258">
        <v>2023</v>
      </c>
      <c r="F93" s="260" t="str">
        <f>'Ficha IC 3'!$K$16</f>
        <v>Ciudadanos</v>
      </c>
      <c r="V93" s="82"/>
      <c r="W93" s="26"/>
    </row>
    <row r="94" spans="2:23" x14ac:dyDescent="0.35">
      <c r="B94" s="259" t="str">
        <f t="shared" si="2"/>
        <v>OB_ES_4</v>
      </c>
      <c r="C94" s="71">
        <f>'Tablero de Comando'!Q17</f>
        <v>0</v>
      </c>
      <c r="D94" s="258" t="s">
        <v>362</v>
      </c>
      <c r="E94" s="258">
        <v>2023</v>
      </c>
      <c r="F94" s="260" t="str">
        <f>'Ficha IC 4'!$L$16</f>
        <v>Ciudadanos</v>
      </c>
      <c r="V94" s="82"/>
      <c r="W94" s="26"/>
    </row>
    <row r="95" spans="2:23" x14ac:dyDescent="0.35">
      <c r="B95" s="259" t="str">
        <f t="shared" si="2"/>
        <v>OB_ES_5</v>
      </c>
      <c r="C95" s="71">
        <f>'Tablero de Comando'!Q18</f>
        <v>0</v>
      </c>
      <c r="D95" s="258" t="s">
        <v>362</v>
      </c>
      <c r="E95" s="258">
        <v>2023</v>
      </c>
      <c r="F95" s="260" t="str">
        <f>'Ficha IC 5'!$M$16</f>
        <v>Ciudadanos</v>
      </c>
      <c r="V95" s="82"/>
      <c r="W95" s="26"/>
    </row>
    <row r="96" spans="2:23" x14ac:dyDescent="0.35">
      <c r="B96" s="259" t="str">
        <f t="shared" si="2"/>
        <v>OB_ES_6</v>
      </c>
      <c r="C96" s="71">
        <f>'Tablero de Comando'!Q19</f>
        <v>0</v>
      </c>
      <c r="D96" s="258" t="s">
        <v>362</v>
      </c>
      <c r="E96" s="258">
        <v>2023</v>
      </c>
      <c r="F96" s="260" t="str">
        <f>'Ficha IC 6'!$L$16</f>
        <v>Ciudadanos</v>
      </c>
      <c r="V96" s="82"/>
      <c r="W96" s="26"/>
    </row>
    <row r="97" spans="2:23" x14ac:dyDescent="0.35">
      <c r="B97" s="259" t="str">
        <f t="shared" si="2"/>
        <v>OB_ES_7</v>
      </c>
      <c r="C97" s="71">
        <f>'Tablero de Comando'!Q20</f>
        <v>0</v>
      </c>
      <c r="D97" s="258" t="s">
        <v>362</v>
      </c>
      <c r="E97" s="258">
        <v>2023</v>
      </c>
      <c r="F97" s="260" t="str">
        <f>'Ficha IC 7'!$L$16</f>
        <v>Ciudadanos</v>
      </c>
      <c r="V97" s="82"/>
      <c r="W97" s="26"/>
    </row>
    <row r="98" spans="2:23" x14ac:dyDescent="0.35">
      <c r="B98" s="259" t="str">
        <f t="shared" si="2"/>
        <v>OB_ES_8</v>
      </c>
      <c r="C98" s="71">
        <f>'Tablero de Comando'!Q21</f>
        <v>0</v>
      </c>
      <c r="D98" s="258" t="s">
        <v>362</v>
      </c>
      <c r="E98" s="258">
        <v>2023</v>
      </c>
      <c r="F98" s="260" t="str">
        <f>'Ficha IC 8'!$L$16</f>
        <v>Procesos</v>
      </c>
      <c r="V98" s="82"/>
      <c r="W98" s="26"/>
    </row>
    <row r="99" spans="2:23" x14ac:dyDescent="0.35">
      <c r="B99" s="259" t="str">
        <f t="shared" si="2"/>
        <v>OB_ES_9</v>
      </c>
      <c r="C99" s="71">
        <f>'Tablero de Comando'!Q22</f>
        <v>0</v>
      </c>
      <c r="D99" s="258" t="s">
        <v>362</v>
      </c>
      <c r="E99" s="258">
        <v>2023</v>
      </c>
      <c r="F99" s="260" t="str">
        <f>'Ficha IC 9'!$L$16</f>
        <v>Recursos</v>
      </c>
      <c r="V99" s="82"/>
      <c r="W99" s="26"/>
    </row>
    <row r="100" spans="2:23" x14ac:dyDescent="0.35">
      <c r="B100" s="259" t="str">
        <f t="shared" si="2"/>
        <v>OB_ES_10</v>
      </c>
      <c r="C100" s="71">
        <f>'Tablero de Comando'!Q23</f>
        <v>0</v>
      </c>
      <c r="D100" s="258" t="s">
        <v>362</v>
      </c>
      <c r="E100" s="258">
        <v>2023</v>
      </c>
      <c r="F100" s="260" t="str">
        <f>'Ficha IC 10'!$L$16</f>
        <v>Recursos</v>
      </c>
      <c r="V100" s="82"/>
      <c r="W100" s="26"/>
    </row>
    <row r="101" spans="2:23" x14ac:dyDescent="0.35">
      <c r="B101" s="259" t="str">
        <f t="shared" si="2"/>
        <v>OB_ES_11</v>
      </c>
      <c r="C101" s="71">
        <f>'Tablero de Comando'!Q24</f>
        <v>0</v>
      </c>
      <c r="D101" s="258" t="s">
        <v>362</v>
      </c>
      <c r="E101" s="258">
        <v>2023</v>
      </c>
      <c r="F101" s="260" t="str">
        <f>'Ficha IC 11'!$L$16</f>
        <v>Aprendizaje</v>
      </c>
      <c r="V101" s="82"/>
      <c r="W101" s="26"/>
    </row>
    <row r="102" spans="2:23" x14ac:dyDescent="0.35">
      <c r="B102" s="259" t="str">
        <f t="shared" si="2"/>
        <v>OB_ES_1</v>
      </c>
      <c r="C102" s="71" t="str">
        <f>'Tablero de Comando'!R14</f>
        <v/>
      </c>
      <c r="D102" s="258" t="s">
        <v>363</v>
      </c>
      <c r="E102" s="258">
        <v>2023</v>
      </c>
      <c r="F102" s="260" t="str">
        <f>'Ficha IC 1'!$M$16</f>
        <v>Ciudadanos</v>
      </c>
      <c r="V102" s="82"/>
      <c r="W102" s="26"/>
    </row>
    <row r="103" spans="2:23" x14ac:dyDescent="0.35">
      <c r="B103" s="259" t="str">
        <f t="shared" si="2"/>
        <v>OB_ES_2</v>
      </c>
      <c r="C103" s="71" t="str">
        <f>'Tablero de Comando'!R15</f>
        <v/>
      </c>
      <c r="D103" s="258" t="s">
        <v>363</v>
      </c>
      <c r="E103" s="258">
        <v>2023</v>
      </c>
      <c r="F103" s="260" t="str">
        <f>'Ficha IC 2'!$L$16</f>
        <v>Ciudadanos</v>
      </c>
      <c r="V103" s="82"/>
      <c r="W103" s="26"/>
    </row>
    <row r="104" spans="2:23" x14ac:dyDescent="0.35">
      <c r="B104" s="259" t="str">
        <f t="shared" si="2"/>
        <v>OB_ES_3</v>
      </c>
      <c r="C104" s="71" t="str">
        <f>'Tablero de Comando'!R16</f>
        <v/>
      </c>
      <c r="D104" s="258" t="s">
        <v>363</v>
      </c>
      <c r="E104" s="258">
        <v>2023</v>
      </c>
      <c r="F104" s="260" t="str">
        <f>'Ficha IC 3'!$K$16</f>
        <v>Ciudadanos</v>
      </c>
      <c r="V104" s="82"/>
      <c r="W104" s="26"/>
    </row>
    <row r="105" spans="2:23" x14ac:dyDescent="0.35">
      <c r="B105" s="259" t="str">
        <f t="shared" si="2"/>
        <v>OB_ES_4</v>
      </c>
      <c r="C105" s="71" t="str">
        <f>'Tablero de Comando'!R17</f>
        <v/>
      </c>
      <c r="D105" s="258" t="s">
        <v>363</v>
      </c>
      <c r="E105" s="258">
        <v>2023</v>
      </c>
      <c r="F105" s="260" t="str">
        <f>'Ficha IC 4'!$L$16</f>
        <v>Ciudadanos</v>
      </c>
      <c r="V105" s="82"/>
      <c r="W105" s="26"/>
    </row>
    <row r="106" spans="2:23" x14ac:dyDescent="0.35">
      <c r="B106" s="259" t="str">
        <f t="shared" si="2"/>
        <v>OB_ES_5</v>
      </c>
      <c r="C106" s="71" t="str">
        <f>'Tablero de Comando'!R18</f>
        <v/>
      </c>
      <c r="D106" s="258" t="s">
        <v>363</v>
      </c>
      <c r="E106" s="258">
        <v>2023</v>
      </c>
      <c r="F106" s="260" t="str">
        <f>'Ficha IC 5'!$M$16</f>
        <v>Ciudadanos</v>
      </c>
      <c r="V106" s="82"/>
      <c r="W106" s="26"/>
    </row>
    <row r="107" spans="2:23" x14ac:dyDescent="0.35">
      <c r="B107" s="259" t="str">
        <f t="shared" si="2"/>
        <v>OB_ES_6</v>
      </c>
      <c r="C107" s="71" t="str">
        <f>'Tablero de Comando'!R19</f>
        <v/>
      </c>
      <c r="D107" s="258" t="s">
        <v>363</v>
      </c>
      <c r="E107" s="258">
        <v>2023</v>
      </c>
      <c r="F107" s="260" t="str">
        <f>'Ficha IC 6'!$L$16</f>
        <v>Ciudadanos</v>
      </c>
      <c r="V107" s="82"/>
      <c r="W107" s="26"/>
    </row>
    <row r="108" spans="2:23" x14ac:dyDescent="0.35">
      <c r="B108" s="259" t="str">
        <f t="shared" si="2"/>
        <v>OB_ES_7</v>
      </c>
      <c r="C108" s="71" t="str">
        <f>'Tablero de Comando'!R20</f>
        <v/>
      </c>
      <c r="D108" s="258" t="s">
        <v>363</v>
      </c>
      <c r="E108" s="258">
        <v>2023</v>
      </c>
      <c r="F108" s="260" t="str">
        <f>'Ficha IC 7'!$L$16</f>
        <v>Ciudadanos</v>
      </c>
      <c r="V108" s="82"/>
      <c r="W108" s="26"/>
    </row>
    <row r="109" spans="2:23" x14ac:dyDescent="0.35">
      <c r="B109" s="259" t="str">
        <f t="shared" si="2"/>
        <v>OB_ES_8</v>
      </c>
      <c r="C109" s="71" t="str">
        <f>'Tablero de Comando'!R21</f>
        <v/>
      </c>
      <c r="D109" s="258" t="s">
        <v>363</v>
      </c>
      <c r="E109" s="258">
        <v>2023</v>
      </c>
      <c r="F109" s="260" t="str">
        <f>'Ficha IC 8'!$L$16</f>
        <v>Procesos</v>
      </c>
      <c r="V109" s="82"/>
      <c r="W109" s="26"/>
    </row>
    <row r="110" spans="2:23" x14ac:dyDescent="0.35">
      <c r="B110" s="259" t="str">
        <f t="shared" ref="B110:B141" si="3">B99</f>
        <v>OB_ES_9</v>
      </c>
      <c r="C110" s="71" t="str">
        <f>'Tablero de Comando'!R22</f>
        <v/>
      </c>
      <c r="D110" s="258" t="s">
        <v>363</v>
      </c>
      <c r="E110" s="258">
        <v>2023</v>
      </c>
      <c r="F110" s="260" t="str">
        <f>'Ficha IC 9'!$L$16</f>
        <v>Recursos</v>
      </c>
      <c r="V110" s="82"/>
      <c r="W110" s="26"/>
    </row>
    <row r="111" spans="2:23" x14ac:dyDescent="0.35">
      <c r="B111" s="259" t="str">
        <f t="shared" si="3"/>
        <v>OB_ES_10</v>
      </c>
      <c r="C111" s="71" t="str">
        <f>'Tablero de Comando'!R23</f>
        <v/>
      </c>
      <c r="D111" s="258" t="s">
        <v>363</v>
      </c>
      <c r="E111" s="258">
        <v>2023</v>
      </c>
      <c r="F111" s="260" t="str">
        <f>'Ficha IC 10'!$L$16</f>
        <v>Recursos</v>
      </c>
      <c r="V111" s="82"/>
      <c r="W111" s="26"/>
    </row>
    <row r="112" spans="2:23" x14ac:dyDescent="0.35">
      <c r="B112" s="259" t="str">
        <f t="shared" si="3"/>
        <v>OB_ES_11</v>
      </c>
      <c r="C112" s="71" t="str">
        <f>'Tablero de Comando'!R24</f>
        <v/>
      </c>
      <c r="D112" s="258" t="s">
        <v>363</v>
      </c>
      <c r="E112" s="258">
        <v>2023</v>
      </c>
      <c r="F112" s="260" t="str">
        <f>'Ficha IC 11'!$L$16</f>
        <v>Aprendizaje</v>
      </c>
      <c r="V112" s="82"/>
      <c r="W112" s="26"/>
    </row>
    <row r="113" spans="2:23" x14ac:dyDescent="0.35">
      <c r="B113" s="259" t="str">
        <f t="shared" si="3"/>
        <v>OB_ES_1</v>
      </c>
      <c r="C113" s="71" t="str">
        <f>'Tablero de Comando'!S14</f>
        <v/>
      </c>
      <c r="D113" s="258" t="s">
        <v>364</v>
      </c>
      <c r="E113" s="258">
        <v>2023</v>
      </c>
      <c r="F113" s="260" t="str">
        <f>'Ficha IC 1'!$M$16</f>
        <v>Ciudadanos</v>
      </c>
      <c r="V113" s="82"/>
      <c r="W113" s="26"/>
    </row>
    <row r="114" spans="2:23" x14ac:dyDescent="0.35">
      <c r="B114" s="259" t="str">
        <f t="shared" si="3"/>
        <v>OB_ES_2</v>
      </c>
      <c r="C114" s="71" t="str">
        <f>'Tablero de Comando'!S15</f>
        <v/>
      </c>
      <c r="D114" s="258" t="s">
        <v>364</v>
      </c>
      <c r="E114" s="258">
        <v>2023</v>
      </c>
      <c r="F114" s="260" t="str">
        <f>'Ficha IC 2'!$L$16</f>
        <v>Ciudadanos</v>
      </c>
      <c r="V114" s="82"/>
      <c r="W114" s="26"/>
    </row>
    <row r="115" spans="2:23" x14ac:dyDescent="0.35">
      <c r="B115" s="259" t="str">
        <f t="shared" si="3"/>
        <v>OB_ES_3</v>
      </c>
      <c r="C115" s="71" t="str">
        <f>'Tablero de Comando'!S16</f>
        <v/>
      </c>
      <c r="D115" s="258" t="s">
        <v>364</v>
      </c>
      <c r="E115" s="258">
        <v>2023</v>
      </c>
      <c r="F115" s="260" t="str">
        <f>'Ficha IC 3'!$K$16</f>
        <v>Ciudadanos</v>
      </c>
      <c r="V115" s="82"/>
      <c r="W115" s="26"/>
    </row>
    <row r="116" spans="2:23" x14ac:dyDescent="0.35">
      <c r="B116" s="259" t="str">
        <f t="shared" si="3"/>
        <v>OB_ES_4</v>
      </c>
      <c r="C116" s="71" t="str">
        <f>'Tablero de Comando'!S17</f>
        <v/>
      </c>
      <c r="D116" s="258" t="s">
        <v>364</v>
      </c>
      <c r="E116" s="258">
        <v>2023</v>
      </c>
      <c r="F116" s="260" t="str">
        <f>'Ficha IC 4'!$L$16</f>
        <v>Ciudadanos</v>
      </c>
      <c r="V116" s="82"/>
      <c r="W116" s="26"/>
    </row>
    <row r="117" spans="2:23" x14ac:dyDescent="0.35">
      <c r="B117" s="259" t="str">
        <f t="shared" si="3"/>
        <v>OB_ES_5</v>
      </c>
      <c r="C117" s="71" t="str">
        <f>'Tablero de Comando'!S18</f>
        <v/>
      </c>
      <c r="D117" s="258" t="s">
        <v>364</v>
      </c>
      <c r="E117" s="258">
        <v>2023</v>
      </c>
      <c r="F117" s="260" t="str">
        <f>'Ficha IC 5'!$M$16</f>
        <v>Ciudadanos</v>
      </c>
      <c r="V117" s="82"/>
      <c r="W117" s="26"/>
    </row>
    <row r="118" spans="2:23" x14ac:dyDescent="0.35">
      <c r="B118" s="259" t="str">
        <f t="shared" si="3"/>
        <v>OB_ES_6</v>
      </c>
      <c r="C118" s="71" t="str">
        <f>'Tablero de Comando'!S19</f>
        <v/>
      </c>
      <c r="D118" s="258" t="s">
        <v>364</v>
      </c>
      <c r="E118" s="258">
        <v>2023</v>
      </c>
      <c r="F118" s="260" t="str">
        <f>'Ficha IC 6'!$L$16</f>
        <v>Ciudadanos</v>
      </c>
      <c r="V118" s="82"/>
      <c r="W118" s="26"/>
    </row>
    <row r="119" spans="2:23" x14ac:dyDescent="0.35">
      <c r="B119" s="259" t="str">
        <f t="shared" si="3"/>
        <v>OB_ES_7</v>
      </c>
      <c r="C119" s="71" t="str">
        <f>'Tablero de Comando'!S20</f>
        <v/>
      </c>
      <c r="D119" s="258" t="s">
        <v>364</v>
      </c>
      <c r="E119" s="258">
        <v>2023</v>
      </c>
      <c r="F119" s="260" t="str">
        <f>'Ficha IC 7'!$L$16</f>
        <v>Ciudadanos</v>
      </c>
      <c r="V119" s="82"/>
      <c r="W119" s="26"/>
    </row>
    <row r="120" spans="2:23" x14ac:dyDescent="0.35">
      <c r="B120" s="259" t="str">
        <f t="shared" si="3"/>
        <v>OB_ES_8</v>
      </c>
      <c r="C120" s="71" t="str">
        <f>'Tablero de Comando'!S21</f>
        <v/>
      </c>
      <c r="D120" s="258" t="s">
        <v>364</v>
      </c>
      <c r="E120" s="258">
        <v>2023</v>
      </c>
      <c r="F120" s="260" t="str">
        <f>'Ficha IC 8'!$L$16</f>
        <v>Procesos</v>
      </c>
      <c r="V120" s="82"/>
      <c r="W120" s="26"/>
    </row>
    <row r="121" spans="2:23" x14ac:dyDescent="0.35">
      <c r="B121" s="259" t="str">
        <f t="shared" si="3"/>
        <v>OB_ES_9</v>
      </c>
      <c r="C121" s="71" t="str">
        <f>'Tablero de Comando'!S22</f>
        <v/>
      </c>
      <c r="D121" s="258" t="s">
        <v>364</v>
      </c>
      <c r="E121" s="258">
        <v>2023</v>
      </c>
      <c r="F121" s="260" t="str">
        <f>'Ficha IC 9'!$L$16</f>
        <v>Recursos</v>
      </c>
      <c r="V121" s="82"/>
      <c r="W121" s="26"/>
    </row>
    <row r="122" spans="2:23" x14ac:dyDescent="0.35">
      <c r="B122" s="259" t="str">
        <f t="shared" si="3"/>
        <v>OB_ES_10</v>
      </c>
      <c r="C122" s="71" t="str">
        <f>'Tablero de Comando'!S23</f>
        <v/>
      </c>
      <c r="D122" s="258" t="s">
        <v>364</v>
      </c>
      <c r="E122" s="258">
        <v>2023</v>
      </c>
      <c r="F122" s="260" t="str">
        <f>'Ficha IC 10'!$L$16</f>
        <v>Recursos</v>
      </c>
      <c r="V122" s="82"/>
      <c r="W122" s="26"/>
    </row>
    <row r="123" spans="2:23" x14ac:dyDescent="0.35">
      <c r="B123" s="259" t="str">
        <f t="shared" si="3"/>
        <v>OB_ES_11</v>
      </c>
      <c r="C123" s="71" t="str">
        <f>'Tablero de Comando'!S24</f>
        <v/>
      </c>
      <c r="D123" s="258" t="s">
        <v>364</v>
      </c>
      <c r="E123" s="258">
        <v>2023</v>
      </c>
      <c r="F123" s="260" t="str">
        <f>'Ficha IC 11'!$L$16</f>
        <v>Aprendizaje</v>
      </c>
      <c r="V123" s="82"/>
      <c r="W123" s="26"/>
    </row>
    <row r="124" spans="2:23" x14ac:dyDescent="0.35">
      <c r="B124" s="259" t="str">
        <f t="shared" si="3"/>
        <v>OB_ES_1</v>
      </c>
      <c r="C124" s="71" t="str">
        <f>'Tablero de Comando'!T14</f>
        <v/>
      </c>
      <c r="D124" s="258" t="s">
        <v>365</v>
      </c>
      <c r="E124" s="258">
        <v>2023</v>
      </c>
      <c r="F124" s="260" t="str">
        <f>'Ficha IC 1'!$M$16</f>
        <v>Ciudadanos</v>
      </c>
      <c r="V124" s="82"/>
      <c r="W124" s="26"/>
    </row>
    <row r="125" spans="2:23" x14ac:dyDescent="0.35">
      <c r="B125" s="259" t="str">
        <f t="shared" si="3"/>
        <v>OB_ES_2</v>
      </c>
      <c r="C125" s="71" t="str">
        <f>'Tablero de Comando'!T15</f>
        <v/>
      </c>
      <c r="D125" s="258" t="s">
        <v>365</v>
      </c>
      <c r="E125" s="258">
        <v>2023</v>
      </c>
      <c r="F125" s="260" t="str">
        <f>'Ficha IC 2'!$L$16</f>
        <v>Ciudadanos</v>
      </c>
      <c r="V125" s="82"/>
      <c r="W125" s="26"/>
    </row>
    <row r="126" spans="2:23" x14ac:dyDescent="0.35">
      <c r="B126" s="259" t="str">
        <f t="shared" si="3"/>
        <v>OB_ES_3</v>
      </c>
      <c r="C126" s="71" t="str">
        <f>'Tablero de Comando'!T16</f>
        <v/>
      </c>
      <c r="D126" s="258" t="s">
        <v>365</v>
      </c>
      <c r="E126" s="258">
        <v>2023</v>
      </c>
      <c r="F126" s="260" t="str">
        <f>'Ficha IC 3'!$K$16</f>
        <v>Ciudadanos</v>
      </c>
      <c r="V126" s="82"/>
      <c r="W126" s="26"/>
    </row>
    <row r="127" spans="2:23" x14ac:dyDescent="0.35">
      <c r="B127" s="259" t="str">
        <f t="shared" si="3"/>
        <v>OB_ES_4</v>
      </c>
      <c r="C127" s="71" t="str">
        <f>'Tablero de Comando'!T17</f>
        <v/>
      </c>
      <c r="D127" s="258" t="s">
        <v>365</v>
      </c>
      <c r="E127" s="258">
        <v>2023</v>
      </c>
      <c r="F127" s="260" t="str">
        <f>'Ficha IC 4'!$L$16</f>
        <v>Ciudadanos</v>
      </c>
      <c r="V127" s="82"/>
      <c r="W127" s="26"/>
    </row>
    <row r="128" spans="2:23" x14ac:dyDescent="0.35">
      <c r="B128" s="259" t="str">
        <f t="shared" si="3"/>
        <v>OB_ES_5</v>
      </c>
      <c r="C128" s="71" t="str">
        <f>'Tablero de Comando'!T18</f>
        <v/>
      </c>
      <c r="D128" s="258" t="s">
        <v>365</v>
      </c>
      <c r="E128" s="258">
        <v>2023</v>
      </c>
      <c r="F128" s="260" t="str">
        <f>'Ficha IC 5'!$M$16</f>
        <v>Ciudadanos</v>
      </c>
      <c r="V128" s="82"/>
      <c r="W128" s="26"/>
    </row>
    <row r="129" spans="2:23" x14ac:dyDescent="0.35">
      <c r="B129" s="259" t="str">
        <f t="shared" si="3"/>
        <v>OB_ES_6</v>
      </c>
      <c r="C129" s="71" t="str">
        <f>'Tablero de Comando'!T19</f>
        <v/>
      </c>
      <c r="D129" s="258" t="s">
        <v>365</v>
      </c>
      <c r="E129" s="258">
        <v>2023</v>
      </c>
      <c r="F129" s="260" t="str">
        <f>'Ficha IC 6'!$L$16</f>
        <v>Ciudadanos</v>
      </c>
      <c r="V129" s="82"/>
      <c r="W129" s="26"/>
    </row>
    <row r="130" spans="2:23" x14ac:dyDescent="0.35">
      <c r="B130" s="259" t="str">
        <f t="shared" si="3"/>
        <v>OB_ES_7</v>
      </c>
      <c r="C130" s="71" t="str">
        <f>'Tablero de Comando'!T20</f>
        <v/>
      </c>
      <c r="D130" s="258" t="s">
        <v>365</v>
      </c>
      <c r="E130" s="258">
        <v>2023</v>
      </c>
      <c r="F130" s="260" t="str">
        <f>'Ficha IC 7'!$L$16</f>
        <v>Ciudadanos</v>
      </c>
      <c r="V130" s="82"/>
      <c r="W130" s="26"/>
    </row>
    <row r="131" spans="2:23" x14ac:dyDescent="0.35">
      <c r="B131" s="259" t="str">
        <f t="shared" si="3"/>
        <v>OB_ES_8</v>
      </c>
      <c r="C131" s="71" t="str">
        <f>'Tablero de Comando'!T21</f>
        <v/>
      </c>
      <c r="D131" s="258" t="s">
        <v>365</v>
      </c>
      <c r="E131" s="258">
        <v>2023</v>
      </c>
      <c r="F131" s="260" t="str">
        <f>'Ficha IC 8'!$L$16</f>
        <v>Procesos</v>
      </c>
      <c r="V131" s="82"/>
      <c r="W131" s="26"/>
    </row>
    <row r="132" spans="2:23" x14ac:dyDescent="0.35">
      <c r="B132" s="259" t="str">
        <f t="shared" si="3"/>
        <v>OB_ES_9</v>
      </c>
      <c r="C132" s="71" t="str">
        <f>'Tablero de Comando'!T22</f>
        <v/>
      </c>
      <c r="D132" s="258" t="s">
        <v>365</v>
      </c>
      <c r="E132" s="258">
        <v>2023</v>
      </c>
      <c r="F132" s="260" t="str">
        <f>'Ficha IC 9'!$L$16</f>
        <v>Recursos</v>
      </c>
      <c r="V132" s="82"/>
      <c r="W132" s="26"/>
    </row>
    <row r="133" spans="2:23" x14ac:dyDescent="0.35">
      <c r="B133" s="259" t="str">
        <f t="shared" si="3"/>
        <v>OB_ES_10</v>
      </c>
      <c r="C133" s="71" t="str">
        <f>'Tablero de Comando'!T23</f>
        <v/>
      </c>
      <c r="D133" s="258" t="s">
        <v>365</v>
      </c>
      <c r="E133" s="258">
        <v>2023</v>
      </c>
      <c r="F133" s="260" t="str">
        <f>'Ficha IC 10'!$L$16</f>
        <v>Recursos</v>
      </c>
      <c r="V133" s="82"/>
      <c r="W133" s="26"/>
    </row>
    <row r="134" spans="2:23" x14ac:dyDescent="0.35">
      <c r="B134" s="259" t="str">
        <f t="shared" si="3"/>
        <v>OB_ES_11</v>
      </c>
      <c r="C134" s="71" t="str">
        <f>'Tablero de Comando'!T24</f>
        <v/>
      </c>
      <c r="D134" s="258" t="s">
        <v>365</v>
      </c>
      <c r="E134" s="258">
        <v>2023</v>
      </c>
      <c r="F134" s="260" t="str">
        <f>'Ficha IC 11'!$L$16</f>
        <v>Aprendizaje</v>
      </c>
      <c r="V134" s="82"/>
      <c r="W134" s="26"/>
    </row>
    <row r="135" spans="2:23" x14ac:dyDescent="0.35">
      <c r="B135" s="259" t="str">
        <f t="shared" si="3"/>
        <v>OB_ES_1</v>
      </c>
      <c r="C135" s="71" t="str">
        <f>'Tablero de Comando'!U14</f>
        <v/>
      </c>
      <c r="D135" s="258" t="s">
        <v>362</v>
      </c>
      <c r="E135" s="258">
        <v>2024</v>
      </c>
      <c r="F135" s="260" t="str">
        <f>'Ficha IC 1'!$M$16</f>
        <v>Ciudadanos</v>
      </c>
      <c r="V135" s="82"/>
      <c r="W135" s="26"/>
    </row>
    <row r="136" spans="2:23" x14ac:dyDescent="0.35">
      <c r="B136" s="259" t="str">
        <f t="shared" si="3"/>
        <v>OB_ES_2</v>
      </c>
      <c r="C136" s="71" t="str">
        <f>'Tablero de Comando'!U15</f>
        <v/>
      </c>
      <c r="D136" s="258" t="s">
        <v>362</v>
      </c>
      <c r="E136" s="258">
        <v>2024</v>
      </c>
      <c r="F136" s="260" t="str">
        <f>'Ficha IC 2'!$L$16</f>
        <v>Ciudadanos</v>
      </c>
      <c r="V136" s="82"/>
      <c r="W136" s="26"/>
    </row>
    <row r="137" spans="2:23" x14ac:dyDescent="0.35">
      <c r="B137" s="259" t="str">
        <f t="shared" si="3"/>
        <v>OB_ES_3</v>
      </c>
      <c r="C137" s="71" t="str">
        <f>'Tablero de Comando'!U16</f>
        <v/>
      </c>
      <c r="D137" s="258" t="s">
        <v>362</v>
      </c>
      <c r="E137" s="258">
        <v>2024</v>
      </c>
      <c r="F137" s="260" t="str">
        <f>'Ficha IC 3'!$K$16</f>
        <v>Ciudadanos</v>
      </c>
      <c r="V137" s="82"/>
      <c r="W137" s="26"/>
    </row>
    <row r="138" spans="2:23" x14ac:dyDescent="0.35">
      <c r="B138" s="259" t="str">
        <f t="shared" si="3"/>
        <v>OB_ES_4</v>
      </c>
      <c r="C138" s="71" t="str">
        <f>'Tablero de Comando'!U17</f>
        <v/>
      </c>
      <c r="D138" s="258" t="s">
        <v>362</v>
      </c>
      <c r="E138" s="258">
        <v>2024</v>
      </c>
      <c r="F138" s="260" t="str">
        <f>'Ficha IC 4'!$L$16</f>
        <v>Ciudadanos</v>
      </c>
      <c r="V138" s="82"/>
      <c r="W138" s="26"/>
    </row>
    <row r="139" spans="2:23" x14ac:dyDescent="0.35">
      <c r="B139" s="259" t="str">
        <f t="shared" si="3"/>
        <v>OB_ES_5</v>
      </c>
      <c r="C139" s="71" t="str">
        <f>'Tablero de Comando'!U18</f>
        <v/>
      </c>
      <c r="D139" s="258" t="s">
        <v>362</v>
      </c>
      <c r="E139" s="258">
        <v>2024</v>
      </c>
      <c r="F139" s="260" t="str">
        <f>'Ficha IC 5'!$M$16</f>
        <v>Ciudadanos</v>
      </c>
      <c r="V139" s="82"/>
      <c r="W139" s="26"/>
    </row>
    <row r="140" spans="2:23" x14ac:dyDescent="0.35">
      <c r="B140" s="259" t="str">
        <f t="shared" si="3"/>
        <v>OB_ES_6</v>
      </c>
      <c r="C140" s="71" t="str">
        <f>'Tablero de Comando'!U19</f>
        <v/>
      </c>
      <c r="D140" s="258" t="s">
        <v>362</v>
      </c>
      <c r="E140" s="258">
        <v>2024</v>
      </c>
      <c r="F140" s="260" t="str">
        <f>'Ficha IC 6'!$L$16</f>
        <v>Ciudadanos</v>
      </c>
      <c r="V140" s="82"/>
      <c r="W140" s="26"/>
    </row>
    <row r="141" spans="2:23" x14ac:dyDescent="0.35">
      <c r="B141" s="259" t="str">
        <f t="shared" si="3"/>
        <v>OB_ES_7</v>
      </c>
      <c r="C141" s="71" t="str">
        <f>'Tablero de Comando'!U20</f>
        <v/>
      </c>
      <c r="D141" s="258" t="s">
        <v>362</v>
      </c>
      <c r="E141" s="258">
        <v>2024</v>
      </c>
      <c r="F141" s="260" t="str">
        <f>'Ficha IC 7'!$L$16</f>
        <v>Ciudadanos</v>
      </c>
      <c r="V141" s="82"/>
      <c r="W141" s="26"/>
    </row>
    <row r="142" spans="2:23" x14ac:dyDescent="0.35">
      <c r="B142" s="259" t="str">
        <f t="shared" ref="B142:B173" si="4">B131</f>
        <v>OB_ES_8</v>
      </c>
      <c r="C142" s="71" t="str">
        <f>'Tablero de Comando'!U21</f>
        <v/>
      </c>
      <c r="D142" s="258" t="s">
        <v>362</v>
      </c>
      <c r="E142" s="258">
        <v>2024</v>
      </c>
      <c r="F142" s="260" t="str">
        <f>'Ficha IC 8'!$L$16</f>
        <v>Procesos</v>
      </c>
      <c r="V142" s="82"/>
      <c r="W142" s="26"/>
    </row>
    <row r="143" spans="2:23" x14ac:dyDescent="0.35">
      <c r="B143" s="259" t="str">
        <f t="shared" si="4"/>
        <v>OB_ES_9</v>
      </c>
      <c r="C143" s="71" t="str">
        <f>'Tablero de Comando'!U22</f>
        <v/>
      </c>
      <c r="D143" s="258" t="s">
        <v>362</v>
      </c>
      <c r="E143" s="258">
        <v>2024</v>
      </c>
      <c r="F143" s="260" t="str">
        <f>'Ficha IC 9'!$L$16</f>
        <v>Recursos</v>
      </c>
      <c r="V143" s="82"/>
      <c r="W143" s="26"/>
    </row>
    <row r="144" spans="2:23" x14ac:dyDescent="0.35">
      <c r="B144" s="259" t="str">
        <f t="shared" si="4"/>
        <v>OB_ES_10</v>
      </c>
      <c r="C144" s="71" t="str">
        <f>'Tablero de Comando'!U23</f>
        <v/>
      </c>
      <c r="D144" s="258" t="s">
        <v>362</v>
      </c>
      <c r="E144" s="258">
        <v>2024</v>
      </c>
      <c r="F144" s="260" t="str">
        <f>'Ficha IC 10'!$L$16</f>
        <v>Recursos</v>
      </c>
      <c r="V144" s="82"/>
      <c r="W144" s="26"/>
    </row>
    <row r="145" spans="2:23" x14ac:dyDescent="0.35">
      <c r="B145" s="259" t="str">
        <f t="shared" si="4"/>
        <v>OB_ES_11</v>
      </c>
      <c r="C145" s="71" t="str">
        <f>'Tablero de Comando'!U24</f>
        <v/>
      </c>
      <c r="D145" s="258" t="s">
        <v>362</v>
      </c>
      <c r="E145" s="258">
        <v>2024</v>
      </c>
      <c r="F145" s="260" t="str">
        <f>'Ficha IC 11'!$L$16</f>
        <v>Aprendizaje</v>
      </c>
      <c r="V145" s="82"/>
      <c r="W145" s="26"/>
    </row>
    <row r="146" spans="2:23" x14ac:dyDescent="0.35">
      <c r="B146" s="259" t="str">
        <f t="shared" si="4"/>
        <v>OB_ES_1</v>
      </c>
      <c r="C146" s="71" t="str">
        <f>'Tablero de Comando'!V14</f>
        <v/>
      </c>
      <c r="D146" s="258" t="s">
        <v>363</v>
      </c>
      <c r="E146" s="258">
        <v>2024</v>
      </c>
      <c r="F146" s="260" t="str">
        <f>'Ficha IC 1'!$M$16</f>
        <v>Ciudadanos</v>
      </c>
      <c r="V146" s="82"/>
      <c r="W146" s="26"/>
    </row>
    <row r="147" spans="2:23" x14ac:dyDescent="0.35">
      <c r="B147" s="259" t="str">
        <f t="shared" si="4"/>
        <v>OB_ES_2</v>
      </c>
      <c r="C147" s="71" t="str">
        <f>'Tablero de Comando'!V15</f>
        <v/>
      </c>
      <c r="D147" s="258" t="s">
        <v>363</v>
      </c>
      <c r="E147" s="258">
        <v>2024</v>
      </c>
      <c r="F147" s="260" t="str">
        <f>'Ficha IC 2'!$L$16</f>
        <v>Ciudadanos</v>
      </c>
      <c r="V147" s="82"/>
      <c r="W147" s="26"/>
    </row>
    <row r="148" spans="2:23" x14ac:dyDescent="0.35">
      <c r="B148" s="259" t="str">
        <f t="shared" si="4"/>
        <v>OB_ES_3</v>
      </c>
      <c r="C148" s="71" t="str">
        <f>'Tablero de Comando'!V16</f>
        <v/>
      </c>
      <c r="D148" s="258" t="s">
        <v>363</v>
      </c>
      <c r="E148" s="258">
        <v>2024</v>
      </c>
      <c r="F148" s="260" t="str">
        <f>'Ficha IC 3'!$K$16</f>
        <v>Ciudadanos</v>
      </c>
      <c r="V148" s="82"/>
      <c r="W148" s="26"/>
    </row>
    <row r="149" spans="2:23" x14ac:dyDescent="0.35">
      <c r="B149" s="259" t="str">
        <f t="shared" si="4"/>
        <v>OB_ES_4</v>
      </c>
      <c r="C149" s="71" t="str">
        <f>'Tablero de Comando'!V17</f>
        <v/>
      </c>
      <c r="D149" s="258" t="s">
        <v>363</v>
      </c>
      <c r="E149" s="258">
        <v>2024</v>
      </c>
      <c r="F149" s="260" t="str">
        <f>'Ficha IC 4'!$L$16</f>
        <v>Ciudadanos</v>
      </c>
      <c r="V149" s="82"/>
      <c r="W149" s="26"/>
    </row>
    <row r="150" spans="2:23" x14ac:dyDescent="0.35">
      <c r="B150" s="259" t="str">
        <f t="shared" si="4"/>
        <v>OB_ES_5</v>
      </c>
      <c r="C150" s="71" t="str">
        <f>'Tablero de Comando'!V18</f>
        <v/>
      </c>
      <c r="D150" s="258" t="s">
        <v>363</v>
      </c>
      <c r="E150" s="258">
        <v>2024</v>
      </c>
      <c r="F150" s="260" t="str">
        <f>'Ficha IC 5'!$M$16</f>
        <v>Ciudadanos</v>
      </c>
      <c r="V150" s="82"/>
      <c r="W150" s="26"/>
    </row>
    <row r="151" spans="2:23" x14ac:dyDescent="0.35">
      <c r="B151" s="259" t="str">
        <f t="shared" si="4"/>
        <v>OB_ES_6</v>
      </c>
      <c r="C151" s="71" t="str">
        <f>'Tablero de Comando'!V19</f>
        <v/>
      </c>
      <c r="D151" s="258" t="s">
        <v>363</v>
      </c>
      <c r="E151" s="258">
        <v>2024</v>
      </c>
      <c r="F151" s="260" t="str">
        <f>'Ficha IC 6'!$L$16</f>
        <v>Ciudadanos</v>
      </c>
      <c r="V151" s="82"/>
      <c r="W151" s="26"/>
    </row>
    <row r="152" spans="2:23" x14ac:dyDescent="0.35">
      <c r="B152" s="259" t="str">
        <f t="shared" si="4"/>
        <v>OB_ES_7</v>
      </c>
      <c r="C152" s="71" t="str">
        <f>'Tablero de Comando'!V20</f>
        <v/>
      </c>
      <c r="D152" s="258" t="s">
        <v>363</v>
      </c>
      <c r="E152" s="258">
        <v>2024</v>
      </c>
      <c r="F152" s="260" t="str">
        <f>'Ficha IC 7'!$L$16</f>
        <v>Ciudadanos</v>
      </c>
      <c r="V152" s="82"/>
      <c r="W152" s="26"/>
    </row>
    <row r="153" spans="2:23" x14ac:dyDescent="0.35">
      <c r="B153" s="259" t="str">
        <f t="shared" si="4"/>
        <v>OB_ES_8</v>
      </c>
      <c r="C153" s="71" t="str">
        <f>'Tablero de Comando'!V21</f>
        <v/>
      </c>
      <c r="D153" s="258" t="s">
        <v>363</v>
      </c>
      <c r="E153" s="258">
        <v>2024</v>
      </c>
      <c r="F153" s="260" t="str">
        <f>'Ficha IC 8'!$L$16</f>
        <v>Procesos</v>
      </c>
      <c r="V153" s="82"/>
      <c r="W153" s="26"/>
    </row>
    <row r="154" spans="2:23" x14ac:dyDescent="0.35">
      <c r="B154" s="259" t="str">
        <f t="shared" si="4"/>
        <v>OB_ES_9</v>
      </c>
      <c r="C154" s="71" t="str">
        <f>'Tablero de Comando'!V22</f>
        <v/>
      </c>
      <c r="D154" s="258" t="s">
        <v>363</v>
      </c>
      <c r="E154" s="258">
        <v>2024</v>
      </c>
      <c r="F154" s="260" t="str">
        <f>'Ficha IC 9'!$L$16</f>
        <v>Recursos</v>
      </c>
      <c r="V154" s="82"/>
      <c r="W154" s="26"/>
    </row>
    <row r="155" spans="2:23" x14ac:dyDescent="0.35">
      <c r="B155" s="259" t="str">
        <f t="shared" si="4"/>
        <v>OB_ES_10</v>
      </c>
      <c r="C155" s="71" t="str">
        <f>'Tablero de Comando'!V23</f>
        <v/>
      </c>
      <c r="D155" s="258" t="s">
        <v>363</v>
      </c>
      <c r="E155" s="258">
        <v>2024</v>
      </c>
      <c r="F155" s="260" t="str">
        <f>'Ficha IC 10'!$L$16</f>
        <v>Recursos</v>
      </c>
      <c r="V155" s="82"/>
      <c r="W155" s="26"/>
    </row>
    <row r="156" spans="2:23" x14ac:dyDescent="0.35">
      <c r="B156" s="259" t="str">
        <f t="shared" si="4"/>
        <v>OB_ES_11</v>
      </c>
      <c r="C156" s="71" t="str">
        <f>'Tablero de Comando'!V24</f>
        <v/>
      </c>
      <c r="D156" s="258" t="s">
        <v>363</v>
      </c>
      <c r="E156" s="258">
        <v>2024</v>
      </c>
      <c r="F156" s="260" t="str">
        <f>'Ficha IC 11'!$L$16</f>
        <v>Aprendizaje</v>
      </c>
    </row>
    <row r="157" spans="2:23" x14ac:dyDescent="0.35">
      <c r="B157" s="259" t="str">
        <f t="shared" si="4"/>
        <v>OB_ES_1</v>
      </c>
      <c r="C157" s="71">
        <f>'Tablero de Comando'!W14</f>
        <v>0</v>
      </c>
      <c r="D157" s="258" t="s">
        <v>364</v>
      </c>
      <c r="E157" s="258">
        <v>2024</v>
      </c>
      <c r="F157" s="260" t="str">
        <f>'Ficha IC 1'!$M$16</f>
        <v>Ciudadanos</v>
      </c>
    </row>
    <row r="158" spans="2:23" x14ac:dyDescent="0.35">
      <c r="B158" s="259" t="str">
        <f t="shared" si="4"/>
        <v>OB_ES_2</v>
      </c>
      <c r="C158" s="71">
        <f>'Tablero de Comando'!W15</f>
        <v>0</v>
      </c>
      <c r="D158" s="258" t="s">
        <v>364</v>
      </c>
      <c r="E158" s="258">
        <v>2024</v>
      </c>
      <c r="F158" s="260" t="str">
        <f>'Ficha IC 2'!$L$16</f>
        <v>Ciudadanos</v>
      </c>
    </row>
    <row r="159" spans="2:23" x14ac:dyDescent="0.35">
      <c r="B159" s="259" t="str">
        <f t="shared" si="4"/>
        <v>OB_ES_3</v>
      </c>
      <c r="C159" s="71">
        <f>'Tablero de Comando'!W16</f>
        <v>0</v>
      </c>
      <c r="D159" s="258" t="s">
        <v>364</v>
      </c>
      <c r="E159" s="258">
        <v>2024</v>
      </c>
      <c r="F159" s="260" t="str">
        <f>'Ficha IC 3'!$K$16</f>
        <v>Ciudadanos</v>
      </c>
    </row>
    <row r="160" spans="2:23" x14ac:dyDescent="0.35">
      <c r="B160" s="259" t="str">
        <f t="shared" si="4"/>
        <v>OB_ES_4</v>
      </c>
      <c r="C160" s="71">
        <f>'Tablero de Comando'!W17</f>
        <v>0</v>
      </c>
      <c r="D160" s="258" t="s">
        <v>364</v>
      </c>
      <c r="E160" s="258">
        <v>2024</v>
      </c>
      <c r="F160" s="260" t="str">
        <f>'Ficha IC 4'!$L$16</f>
        <v>Ciudadanos</v>
      </c>
    </row>
    <row r="161" spans="2:32" x14ac:dyDescent="0.35">
      <c r="B161" s="259" t="str">
        <f t="shared" si="4"/>
        <v>OB_ES_5</v>
      </c>
      <c r="C161" s="71">
        <f>'Tablero de Comando'!W18</f>
        <v>0</v>
      </c>
      <c r="D161" s="258" t="s">
        <v>364</v>
      </c>
      <c r="E161" s="258">
        <v>2024</v>
      </c>
      <c r="F161" s="260" t="str">
        <f>'Ficha IC 5'!$M$16</f>
        <v>Ciudadanos</v>
      </c>
    </row>
    <row r="162" spans="2:32" x14ac:dyDescent="0.35">
      <c r="B162" s="259" t="str">
        <f t="shared" si="4"/>
        <v>OB_ES_6</v>
      </c>
      <c r="C162" s="71">
        <f>'Tablero de Comando'!W19</f>
        <v>0</v>
      </c>
      <c r="D162" s="258" t="s">
        <v>364</v>
      </c>
      <c r="E162" s="258">
        <v>2024</v>
      </c>
      <c r="F162" s="260" t="str">
        <f>'Ficha IC 6'!$L$16</f>
        <v>Ciudadanos</v>
      </c>
    </row>
    <row r="163" spans="2:32" x14ac:dyDescent="0.35">
      <c r="B163" s="259" t="str">
        <f t="shared" si="4"/>
        <v>OB_ES_7</v>
      </c>
      <c r="C163" s="71">
        <f>'Tablero de Comando'!W20</f>
        <v>0</v>
      </c>
      <c r="D163" s="258" t="s">
        <v>364</v>
      </c>
      <c r="E163" s="258">
        <v>2024</v>
      </c>
      <c r="F163" s="260" t="str">
        <f>'Ficha IC 7'!$L$16</f>
        <v>Ciudadanos</v>
      </c>
    </row>
    <row r="164" spans="2:32" x14ac:dyDescent="0.35">
      <c r="B164" s="259" t="str">
        <f t="shared" si="4"/>
        <v>OB_ES_8</v>
      </c>
      <c r="C164" s="71">
        <f>'Tablero de Comando'!W21</f>
        <v>0</v>
      </c>
      <c r="D164" s="258" t="s">
        <v>364</v>
      </c>
      <c r="E164" s="258">
        <v>2024</v>
      </c>
      <c r="F164" s="260" t="str">
        <f>'Ficha IC 8'!$L$16</f>
        <v>Procesos</v>
      </c>
    </row>
    <row r="165" spans="2:32" x14ac:dyDescent="0.35">
      <c r="B165" s="259" t="str">
        <f t="shared" si="4"/>
        <v>OB_ES_9</v>
      </c>
      <c r="C165" s="71">
        <f>'Tablero de Comando'!W22</f>
        <v>0</v>
      </c>
      <c r="D165" s="258" t="s">
        <v>364</v>
      </c>
      <c r="E165" s="258">
        <v>2024</v>
      </c>
      <c r="F165" s="260" t="str">
        <f>'Ficha IC 9'!$L$16</f>
        <v>Recursos</v>
      </c>
    </row>
    <row r="166" spans="2:32" x14ac:dyDescent="0.35">
      <c r="B166" s="259" t="str">
        <f t="shared" si="4"/>
        <v>OB_ES_10</v>
      </c>
      <c r="C166" s="71">
        <f>'Tablero de Comando'!W23</f>
        <v>0</v>
      </c>
      <c r="D166" s="258" t="s">
        <v>364</v>
      </c>
      <c r="E166" s="258">
        <v>2024</v>
      </c>
      <c r="F166" s="260" t="str">
        <f>'Ficha IC 10'!$L$16</f>
        <v>Recursos</v>
      </c>
    </row>
    <row r="167" spans="2:32" x14ac:dyDescent="0.35">
      <c r="B167" s="259" t="str">
        <f t="shared" si="4"/>
        <v>OB_ES_11</v>
      </c>
      <c r="C167" s="71">
        <f>'Tablero de Comando'!W24</f>
        <v>0</v>
      </c>
      <c r="D167" s="258" t="s">
        <v>364</v>
      </c>
      <c r="E167" s="258">
        <v>2024</v>
      </c>
      <c r="F167" s="260" t="str">
        <f>'Ficha IC 11'!$L$16</f>
        <v>Aprendizaje</v>
      </c>
    </row>
    <row r="168" spans="2:32" x14ac:dyDescent="0.35">
      <c r="B168" s="259" t="str">
        <f t="shared" si="4"/>
        <v>OB_ES_1</v>
      </c>
      <c r="C168" s="71">
        <f>'Tablero de Comando'!X14</f>
        <v>0</v>
      </c>
      <c r="D168" s="258" t="s">
        <v>365</v>
      </c>
      <c r="E168" s="258">
        <v>2024</v>
      </c>
      <c r="F168" s="260" t="str">
        <f>'Ficha IC 1'!$M$16</f>
        <v>Ciudadanos</v>
      </c>
    </row>
    <row r="169" spans="2:32" x14ac:dyDescent="0.35">
      <c r="B169" s="259" t="str">
        <f t="shared" si="4"/>
        <v>OB_ES_2</v>
      </c>
      <c r="C169" s="71">
        <f>'Tablero de Comando'!X15</f>
        <v>0</v>
      </c>
      <c r="D169" s="258" t="s">
        <v>365</v>
      </c>
      <c r="E169" s="258">
        <v>2024</v>
      </c>
      <c r="F169" s="260" t="str">
        <f>'Ficha IC 2'!$L$16</f>
        <v>Ciudadanos</v>
      </c>
      <c r="AE169" s="82"/>
      <c r="AF169" s="26"/>
    </row>
    <row r="170" spans="2:32" x14ac:dyDescent="0.35">
      <c r="B170" s="259" t="str">
        <f t="shared" si="4"/>
        <v>OB_ES_3</v>
      </c>
      <c r="C170" s="71">
        <f>'Tablero de Comando'!X16</f>
        <v>0</v>
      </c>
      <c r="D170" s="258" t="s">
        <v>365</v>
      </c>
      <c r="E170" s="258">
        <v>2024</v>
      </c>
      <c r="F170" s="260" t="str">
        <f>'Ficha IC 3'!$K$16</f>
        <v>Ciudadanos</v>
      </c>
      <c r="AE170" s="82"/>
      <c r="AF170" s="26"/>
    </row>
    <row r="171" spans="2:32" x14ac:dyDescent="0.35">
      <c r="B171" s="259" t="str">
        <f t="shared" si="4"/>
        <v>OB_ES_4</v>
      </c>
      <c r="C171" s="71">
        <f>'Tablero de Comando'!X17</f>
        <v>0</v>
      </c>
      <c r="D171" s="258" t="s">
        <v>365</v>
      </c>
      <c r="E171" s="258">
        <v>2024</v>
      </c>
      <c r="F171" s="260" t="str">
        <f>'Ficha IC 4'!$L$16</f>
        <v>Ciudadanos</v>
      </c>
      <c r="AE171" s="82"/>
      <c r="AF171" s="26"/>
    </row>
    <row r="172" spans="2:32" x14ac:dyDescent="0.35">
      <c r="B172" s="259" t="str">
        <f t="shared" si="4"/>
        <v>OB_ES_5</v>
      </c>
      <c r="C172" s="71">
        <f>'Tablero de Comando'!X18</f>
        <v>0</v>
      </c>
      <c r="D172" s="258" t="s">
        <v>365</v>
      </c>
      <c r="E172" s="258">
        <v>2024</v>
      </c>
      <c r="F172" s="260" t="str">
        <f>'Ficha IC 5'!$M$16</f>
        <v>Ciudadanos</v>
      </c>
      <c r="AE172" s="82"/>
      <c r="AF172" s="26"/>
    </row>
    <row r="173" spans="2:32" x14ac:dyDescent="0.35">
      <c r="B173" s="259" t="str">
        <f t="shared" si="4"/>
        <v>OB_ES_6</v>
      </c>
      <c r="C173" s="71">
        <f>'Tablero de Comando'!X19</f>
        <v>0</v>
      </c>
      <c r="D173" s="258" t="s">
        <v>365</v>
      </c>
      <c r="E173" s="258">
        <v>2024</v>
      </c>
      <c r="F173" s="260" t="str">
        <f>'Ficha IC 6'!$L$16</f>
        <v>Ciudadanos</v>
      </c>
      <c r="AE173" s="82"/>
      <c r="AF173" s="26"/>
    </row>
    <row r="174" spans="2:32" x14ac:dyDescent="0.35">
      <c r="B174" s="259" t="str">
        <f t="shared" ref="B174:B178" si="5">B163</f>
        <v>OB_ES_7</v>
      </c>
      <c r="C174" s="71">
        <f>'Tablero de Comando'!X20</f>
        <v>0</v>
      </c>
      <c r="D174" s="258" t="s">
        <v>365</v>
      </c>
      <c r="E174" s="258">
        <v>2024</v>
      </c>
      <c r="F174" s="260" t="str">
        <f>'Ficha IC 7'!$L$16</f>
        <v>Ciudadanos</v>
      </c>
      <c r="AE174" s="82"/>
      <c r="AF174" s="26"/>
    </row>
    <row r="175" spans="2:32" x14ac:dyDescent="0.35">
      <c r="B175" s="259" t="str">
        <f t="shared" si="5"/>
        <v>OB_ES_8</v>
      </c>
      <c r="C175" s="71">
        <f>'Tablero de Comando'!X21</f>
        <v>0</v>
      </c>
      <c r="D175" s="258" t="s">
        <v>365</v>
      </c>
      <c r="E175" s="258">
        <v>2024</v>
      </c>
      <c r="F175" s="260" t="str">
        <f>'Ficha IC 8'!$L$16</f>
        <v>Procesos</v>
      </c>
      <c r="AE175" s="82"/>
      <c r="AF175" s="26"/>
    </row>
    <row r="176" spans="2:32" x14ac:dyDescent="0.35">
      <c r="B176" s="259" t="str">
        <f t="shared" si="5"/>
        <v>OB_ES_9</v>
      </c>
      <c r="C176" s="71">
        <f>'Tablero de Comando'!X22</f>
        <v>0</v>
      </c>
      <c r="D176" s="258" t="s">
        <v>365</v>
      </c>
      <c r="E176" s="258">
        <v>2024</v>
      </c>
      <c r="F176" s="260" t="str">
        <f>'Ficha IC 9'!$L$16</f>
        <v>Recursos</v>
      </c>
      <c r="AE176" s="82"/>
      <c r="AF176" s="26"/>
    </row>
    <row r="177" spans="2:32" x14ac:dyDescent="0.35">
      <c r="B177" s="259" t="str">
        <f t="shared" si="5"/>
        <v>OB_ES_10</v>
      </c>
      <c r="C177" s="71">
        <f>'Tablero de Comando'!X23</f>
        <v>0</v>
      </c>
      <c r="D177" s="258" t="s">
        <v>365</v>
      </c>
      <c r="E177" s="258">
        <v>2024</v>
      </c>
      <c r="F177" s="260" t="str">
        <f>'Ficha IC 10'!$L$16</f>
        <v>Recursos</v>
      </c>
      <c r="AE177" s="82"/>
      <c r="AF177" s="26"/>
    </row>
    <row r="178" spans="2:32" x14ac:dyDescent="0.35">
      <c r="B178" s="249" t="str">
        <f t="shared" si="5"/>
        <v>OB_ES_11</v>
      </c>
      <c r="C178" s="264">
        <f>'Tablero de Comando'!X24</f>
        <v>0</v>
      </c>
      <c r="D178" s="250" t="s">
        <v>365</v>
      </c>
      <c r="E178" s="250">
        <v>2024</v>
      </c>
      <c r="F178" s="248" t="str">
        <f>'Ficha IC 11'!$L$16</f>
        <v>Aprendizaje</v>
      </c>
      <c r="AE178" s="82"/>
      <c r="AF178" s="26"/>
    </row>
    <row r="179" spans="2:32" x14ac:dyDescent="0.35">
      <c r="AE179" s="82"/>
      <c r="AF179" s="26"/>
    </row>
    <row r="180" spans="2:32" x14ac:dyDescent="0.35">
      <c r="AE180" s="82"/>
      <c r="AF180" s="26"/>
    </row>
    <row r="181" spans="2:32" x14ac:dyDescent="0.35">
      <c r="AE181" s="82"/>
      <c r="AF181" s="26"/>
    </row>
    <row r="182" spans="2:32" x14ac:dyDescent="0.35">
      <c r="AE182" s="82"/>
      <c r="AF182" s="26"/>
    </row>
    <row r="183" spans="2:32" x14ac:dyDescent="0.35">
      <c r="AE183" s="82"/>
      <c r="AF183" s="26"/>
    </row>
    <row r="184" spans="2:32" x14ac:dyDescent="0.35">
      <c r="AE184" s="82"/>
      <c r="AF184" s="26"/>
    </row>
    <row r="185" spans="2:32" x14ac:dyDescent="0.35">
      <c r="AE185" s="82"/>
      <c r="AF185" s="26"/>
    </row>
    <row r="252" ht="30" customHeight="1" x14ac:dyDescent="0.35"/>
    <row r="272" spans="2:5" x14ac:dyDescent="0.35">
      <c r="B272" s="26"/>
      <c r="D272" s="26"/>
      <c r="E272" s="26"/>
    </row>
    <row r="273" spans="2:5" x14ac:dyDescent="0.35">
      <c r="B273" s="26"/>
      <c r="D273" s="82"/>
      <c r="E273" s="26"/>
    </row>
    <row r="274" spans="2:5" x14ac:dyDescent="0.35">
      <c r="B274" s="26"/>
      <c r="D274" s="82"/>
      <c r="E274" s="26"/>
    </row>
    <row r="275" spans="2:5" x14ac:dyDescent="0.35">
      <c r="B275" s="26"/>
      <c r="D275" s="82"/>
      <c r="E275" s="26"/>
    </row>
    <row r="276" spans="2:5" x14ac:dyDescent="0.35">
      <c r="B276" s="26"/>
      <c r="D276" s="82"/>
      <c r="E276" s="26"/>
    </row>
    <row r="277" spans="2:5" x14ac:dyDescent="0.35">
      <c r="B277" s="26"/>
      <c r="D277" s="82"/>
      <c r="E277" s="26"/>
    </row>
    <row r="278" spans="2:5" x14ac:dyDescent="0.35">
      <c r="B278" s="26"/>
      <c r="D278" s="82"/>
      <c r="E278" s="26"/>
    </row>
    <row r="279" spans="2:5" x14ac:dyDescent="0.35">
      <c r="B279" s="26"/>
      <c r="D279" s="82"/>
      <c r="E279" s="26"/>
    </row>
    <row r="280" spans="2:5" x14ac:dyDescent="0.35">
      <c r="B280" s="26"/>
      <c r="D280" s="82"/>
      <c r="E280" s="26"/>
    </row>
    <row r="281" spans="2:5" x14ac:dyDescent="0.35">
      <c r="B281" s="26"/>
      <c r="D281" s="82"/>
      <c r="E281" s="26"/>
    </row>
    <row r="282" spans="2:5" x14ac:dyDescent="0.35">
      <c r="B282" s="26"/>
      <c r="D282" s="82"/>
      <c r="E282" s="26"/>
    </row>
    <row r="283" spans="2:5" x14ac:dyDescent="0.35">
      <c r="B283" s="26"/>
      <c r="D283" s="26"/>
      <c r="E283" s="26"/>
    </row>
    <row r="284" spans="2:5" x14ac:dyDescent="0.35">
      <c r="B284" s="26"/>
      <c r="D284" s="26"/>
      <c r="E284" s="26"/>
    </row>
    <row r="285" spans="2:5" x14ac:dyDescent="0.35">
      <c r="B285" s="26"/>
    </row>
    <row r="286" spans="2:5" x14ac:dyDescent="0.35">
      <c r="B286" s="26"/>
    </row>
    <row r="287" spans="2:5" x14ac:dyDescent="0.35">
      <c r="B287" s="26"/>
    </row>
    <row r="288" spans="2:5" x14ac:dyDescent="0.35">
      <c r="B288" s="26"/>
      <c r="D288" s="81"/>
    </row>
    <row r="289" spans="2:2" x14ac:dyDescent="0.35">
      <c r="B289" s="26"/>
    </row>
  </sheetData>
  <mergeCells count="1">
    <mergeCell ref="J63:K63"/>
  </mergeCells>
  <phoneticPr fontId="5" type="noConversion"/>
  <pageMargins left="0.7" right="0.7" top="0.75" bottom="0.75" header="0.3" footer="0.3"/>
  <pageSetup orientation="portrait" r:id="rId4"/>
  <ignoredErrors>
    <ignoredError sqref="C5:C170 C171:C178 C3:C4" unlockedFormula="1"/>
  </ignoredErrors>
  <drawing r:id="rId5"/>
  <tableParts count="2">
    <tablePart r:id="rId6"/>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4C347C"/>
  </sheetPr>
  <dimension ref="A1:AC14"/>
  <sheetViews>
    <sheetView showGridLines="0" zoomScale="90" zoomScaleNormal="90" workbookViewId="0">
      <selection activeCell="C8" sqref="C8:Q8"/>
    </sheetView>
  </sheetViews>
  <sheetFormatPr baseColWidth="10" defaultColWidth="0" defaultRowHeight="15" customHeight="1" zeroHeight="1" x14ac:dyDescent="0.35"/>
  <cols>
    <col min="1" max="1" width="2.81640625" customWidth="1"/>
    <col min="2" max="2" width="3.1796875" customWidth="1"/>
    <col min="3" max="17" width="11.453125" customWidth="1"/>
    <col min="18" max="18" width="3.1796875" customWidth="1"/>
    <col min="19" max="19" width="3.81640625" customWidth="1"/>
    <col min="20" max="29" width="0" hidden="1" customWidth="1"/>
    <col min="30" max="16384" width="11.453125" hidden="1"/>
  </cols>
  <sheetData>
    <row r="1" spans="1:29" ht="15" customHeight="1" x14ac:dyDescent="0.35">
      <c r="A1" s="13"/>
    </row>
    <row r="2" spans="1:29" s="14" customFormat="1" ht="18.75" customHeight="1" x14ac:dyDescent="0.25">
      <c r="B2" s="1"/>
      <c r="C2" s="2"/>
      <c r="D2" s="2"/>
      <c r="E2" s="2"/>
      <c r="F2" s="2"/>
      <c r="G2" s="2"/>
      <c r="H2" s="2"/>
      <c r="I2" s="2"/>
      <c r="J2" s="2"/>
      <c r="K2" s="2"/>
      <c r="L2" s="2"/>
      <c r="M2" s="2"/>
      <c r="N2" s="2"/>
      <c r="O2" s="2"/>
      <c r="P2" s="2"/>
      <c r="Q2" s="2"/>
      <c r="R2" s="3"/>
      <c r="S2" s="15"/>
      <c r="T2" s="15"/>
      <c r="U2" s="15"/>
      <c r="V2" s="15"/>
      <c r="W2" s="15"/>
      <c r="X2" s="15"/>
      <c r="Y2" s="15"/>
      <c r="Z2" s="15"/>
      <c r="AA2" s="15"/>
      <c r="AB2" s="15"/>
      <c r="AC2" s="15"/>
    </row>
    <row r="3" spans="1:29" s="14" customFormat="1" ht="34.5" customHeight="1" x14ac:dyDescent="0.25">
      <c r="B3" s="4"/>
      <c r="C3" s="85"/>
      <c r="D3" s="85"/>
      <c r="E3" s="85"/>
      <c r="F3" s="85"/>
      <c r="G3" s="85"/>
      <c r="H3" s="85"/>
      <c r="I3" s="85"/>
      <c r="J3" s="85" t="s">
        <v>51</v>
      </c>
      <c r="K3" s="85"/>
      <c r="L3" s="85"/>
      <c r="M3" s="85"/>
      <c r="N3" s="85"/>
      <c r="O3" s="85"/>
      <c r="P3" s="85"/>
      <c r="Q3" s="85"/>
      <c r="R3" s="5"/>
      <c r="S3" s="15"/>
      <c r="T3" s="15"/>
      <c r="U3" s="15"/>
      <c r="V3" s="15"/>
      <c r="W3" s="15"/>
      <c r="X3" s="15"/>
      <c r="Y3" s="15"/>
      <c r="Z3" s="15"/>
      <c r="AA3" s="15"/>
      <c r="AB3" s="15"/>
      <c r="AC3" s="15"/>
    </row>
    <row r="4" spans="1:29" s="14" customFormat="1" ht="18.75" customHeight="1" x14ac:dyDescent="0.25">
      <c r="B4" s="4"/>
      <c r="C4" s="16"/>
      <c r="D4" s="16"/>
      <c r="E4" s="16"/>
      <c r="F4" s="16"/>
      <c r="G4" s="16"/>
      <c r="H4" s="16"/>
      <c r="I4" s="16"/>
      <c r="J4" s="16"/>
      <c r="K4" s="16"/>
      <c r="L4" s="16"/>
      <c r="M4" s="16"/>
      <c r="N4" s="16"/>
      <c r="O4" s="16"/>
      <c r="P4" s="16"/>
      <c r="Q4" s="16"/>
      <c r="R4" s="5"/>
      <c r="S4" s="15"/>
      <c r="T4" s="15"/>
      <c r="U4" s="15"/>
      <c r="V4" s="15"/>
      <c r="W4" s="15"/>
      <c r="X4" s="15"/>
      <c r="Y4" s="15"/>
      <c r="Z4" s="15"/>
      <c r="AA4" s="15"/>
      <c r="AB4" s="15"/>
      <c r="AC4" s="15"/>
    </row>
    <row r="5" spans="1:29" ht="14.5" x14ac:dyDescent="0.35">
      <c r="B5" s="6"/>
      <c r="R5" s="19"/>
    </row>
    <row r="6" spans="1:29" s="14" customFormat="1" ht="21.75" customHeight="1" x14ac:dyDescent="0.25">
      <c r="B6" s="18"/>
      <c r="C6" s="429" t="s">
        <v>356</v>
      </c>
      <c r="D6" s="429"/>
      <c r="E6" s="429"/>
      <c r="F6" s="429"/>
      <c r="G6" s="429"/>
      <c r="H6" s="429"/>
      <c r="I6" s="429"/>
      <c r="J6" s="429"/>
      <c r="K6" s="429"/>
      <c r="L6" s="429"/>
      <c r="M6" s="429"/>
      <c r="N6" s="429"/>
      <c r="O6" s="429"/>
      <c r="P6" s="429"/>
      <c r="Q6" s="429"/>
      <c r="R6" s="19"/>
    </row>
    <row r="7" spans="1:29" s="14" customFormat="1" ht="14" x14ac:dyDescent="0.3">
      <c r="B7" s="18"/>
      <c r="C7" s="41"/>
      <c r="D7" s="41"/>
      <c r="E7" s="41"/>
      <c r="F7" s="41"/>
      <c r="G7" s="41"/>
      <c r="H7" s="41"/>
      <c r="I7" s="41"/>
      <c r="J7" s="41"/>
      <c r="K7" s="41"/>
      <c r="L7" s="41"/>
      <c r="M7" s="41"/>
      <c r="N7" s="41"/>
      <c r="O7" s="41"/>
      <c r="P7" s="41"/>
      <c r="Q7" s="13"/>
      <c r="R7" s="19"/>
    </row>
    <row r="8" spans="1:29" s="14" customFormat="1" ht="54.75" customHeight="1" x14ac:dyDescent="0.25">
      <c r="B8" s="18"/>
      <c r="C8" s="436" t="s">
        <v>712</v>
      </c>
      <c r="D8" s="436"/>
      <c r="E8" s="436"/>
      <c r="F8" s="436"/>
      <c r="G8" s="436"/>
      <c r="H8" s="436"/>
      <c r="I8" s="436"/>
      <c r="J8" s="436"/>
      <c r="K8" s="436"/>
      <c r="L8" s="436"/>
      <c r="M8" s="436"/>
      <c r="N8" s="436"/>
      <c r="O8" s="436"/>
      <c r="P8" s="436"/>
      <c r="Q8" s="436"/>
      <c r="R8" s="19"/>
    </row>
    <row r="9" spans="1:29" s="14" customFormat="1" ht="14" x14ac:dyDescent="0.3">
      <c r="B9" s="18"/>
      <c r="C9" s="41"/>
      <c r="D9" s="41"/>
      <c r="E9" s="41"/>
      <c r="F9" s="41"/>
      <c r="G9" s="41"/>
      <c r="H9" s="41"/>
      <c r="I9" s="41"/>
      <c r="J9" s="41"/>
      <c r="K9" s="41"/>
      <c r="L9" s="41"/>
      <c r="M9" s="41"/>
      <c r="N9" s="41"/>
      <c r="O9" s="41"/>
      <c r="P9" s="41"/>
      <c r="Q9" s="13"/>
      <c r="R9" s="19"/>
    </row>
    <row r="10" spans="1:29" s="14" customFormat="1" ht="21.75" customHeight="1" x14ac:dyDescent="0.25">
      <c r="B10" s="18"/>
      <c r="C10" s="429" t="s">
        <v>357</v>
      </c>
      <c r="D10" s="429"/>
      <c r="E10" s="429"/>
      <c r="F10" s="429"/>
      <c r="G10" s="429"/>
      <c r="H10" s="429"/>
      <c r="I10" s="429"/>
      <c r="J10" s="429"/>
      <c r="K10" s="429"/>
      <c r="L10" s="429"/>
      <c r="M10" s="429"/>
      <c r="N10" s="429"/>
      <c r="O10" s="429"/>
      <c r="P10" s="429"/>
      <c r="Q10" s="429"/>
      <c r="R10" s="19"/>
    </row>
    <row r="11" spans="1:29" s="14" customFormat="1" ht="14" x14ac:dyDescent="0.3">
      <c r="B11" s="18"/>
      <c r="C11" s="40"/>
      <c r="D11" s="40"/>
      <c r="E11" s="40"/>
      <c r="F11" s="40"/>
      <c r="G11" s="40"/>
      <c r="H11" s="40"/>
      <c r="I11" s="40"/>
      <c r="J11" s="40"/>
      <c r="K11" s="40"/>
      <c r="L11" s="40"/>
      <c r="M11" s="40"/>
      <c r="N11" s="40"/>
      <c r="O11" s="40"/>
      <c r="P11" s="40"/>
      <c r="Q11" s="13"/>
      <c r="R11" s="19"/>
    </row>
    <row r="12" spans="1:29" s="14" customFormat="1" ht="66" customHeight="1" x14ac:dyDescent="0.25">
      <c r="B12" s="18"/>
      <c r="C12" s="436" t="s">
        <v>358</v>
      </c>
      <c r="D12" s="436"/>
      <c r="E12" s="436"/>
      <c r="F12" s="436"/>
      <c r="G12" s="436"/>
      <c r="H12" s="436"/>
      <c r="I12" s="436"/>
      <c r="J12" s="436"/>
      <c r="K12" s="436"/>
      <c r="L12" s="436"/>
      <c r="M12" s="436"/>
      <c r="N12" s="436"/>
      <c r="O12" s="436"/>
      <c r="P12" s="436"/>
      <c r="Q12" s="436"/>
      <c r="R12" s="19"/>
    </row>
    <row r="13" spans="1:29" ht="14.5" x14ac:dyDescent="0.35">
      <c r="B13" s="23"/>
      <c r="C13" s="24"/>
      <c r="D13" s="24"/>
      <c r="E13" s="24"/>
      <c r="F13" s="24"/>
      <c r="G13" s="24"/>
      <c r="H13" s="24"/>
      <c r="I13" s="24"/>
      <c r="J13" s="24"/>
      <c r="K13" s="24"/>
      <c r="L13" s="24"/>
      <c r="M13" s="24"/>
      <c r="N13" s="24"/>
      <c r="O13" s="24"/>
      <c r="P13" s="24"/>
      <c r="Q13" s="24"/>
      <c r="R13" s="25"/>
    </row>
    <row r="14" spans="1:29" ht="15" customHeight="1" x14ac:dyDescent="0.35"/>
  </sheetData>
  <sheetProtection selectLockedCells="1"/>
  <mergeCells count="4">
    <mergeCell ref="C6:Q6"/>
    <mergeCell ref="C8:Q8"/>
    <mergeCell ref="C10:Q10"/>
    <mergeCell ref="C12:Q12"/>
  </mergeCells>
  <pageMargins left="0.7" right="0.7" top="0.75" bottom="0.75" header="0.3" footer="0.3"/>
  <pageSetup orientation="portrait"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6747A7"/>
  </sheetPr>
  <dimension ref="B1:V44"/>
  <sheetViews>
    <sheetView showGridLines="0" topLeftCell="C1" zoomScale="80" zoomScaleNormal="80" workbookViewId="0">
      <selection activeCell="C7" sqref="C7"/>
    </sheetView>
  </sheetViews>
  <sheetFormatPr baseColWidth="10" defaultColWidth="11.453125" defaultRowHeight="14.5" zeroHeight="1" x14ac:dyDescent="0.35"/>
  <cols>
    <col min="1" max="1" width="2.81640625" customWidth="1"/>
    <col min="2" max="2" width="3.1796875" customWidth="1"/>
    <col min="3" max="3" width="5.1796875" customWidth="1"/>
    <col min="4" max="4" width="57.1796875" customWidth="1"/>
    <col min="5" max="5" width="14.54296875" customWidth="1"/>
    <col min="6" max="6" width="14.1796875" bestFit="1" customWidth="1"/>
    <col min="7" max="7" width="27.1796875" style="26" bestFit="1" customWidth="1"/>
    <col min="8" max="8" width="15.54296875" customWidth="1"/>
    <col min="9" max="9" width="14.1796875" customWidth="1"/>
    <col min="10" max="10" width="38.453125" customWidth="1"/>
    <col min="11" max="11" width="3.1796875" customWidth="1"/>
    <col min="12" max="12" width="3.81640625" customWidth="1"/>
  </cols>
  <sheetData>
    <row r="1" spans="2:22" x14ac:dyDescent="0.35"/>
    <row r="2" spans="2:22" s="14" customFormat="1" ht="12.75" customHeight="1" x14ac:dyDescent="0.25">
      <c r="B2" s="1"/>
      <c r="C2" s="2"/>
      <c r="D2" s="2"/>
      <c r="E2" s="27"/>
      <c r="F2" s="27"/>
      <c r="G2" s="28"/>
      <c r="H2" s="27"/>
      <c r="I2" s="27"/>
      <c r="J2" s="27"/>
      <c r="K2" s="3"/>
      <c r="L2" s="15"/>
      <c r="M2" s="15"/>
      <c r="N2" s="15"/>
      <c r="O2" s="15"/>
      <c r="P2" s="15"/>
      <c r="Q2" s="15"/>
      <c r="R2" s="15"/>
      <c r="S2" s="15"/>
      <c r="T2" s="15"/>
      <c r="U2" s="15"/>
      <c r="V2" s="15"/>
    </row>
    <row r="3" spans="2:22" s="14" customFormat="1" ht="30" customHeight="1" x14ac:dyDescent="0.25">
      <c r="B3" s="4"/>
      <c r="C3" s="29"/>
      <c r="D3" s="29"/>
      <c r="E3" s="274" t="s">
        <v>41</v>
      </c>
      <c r="F3" s="29"/>
      <c r="G3" s="30"/>
      <c r="H3" s="29"/>
      <c r="I3" s="29"/>
      <c r="J3" s="29"/>
      <c r="K3" s="5"/>
      <c r="L3" s="15"/>
      <c r="M3" s="15"/>
      <c r="N3" s="15"/>
      <c r="O3" s="15"/>
      <c r="P3" s="15"/>
      <c r="Q3" s="15"/>
      <c r="R3" s="15"/>
      <c r="S3" s="15"/>
      <c r="T3" s="15"/>
      <c r="U3" s="15"/>
      <c r="V3" s="15"/>
    </row>
    <row r="4" spans="2:22" s="14" customFormat="1" ht="12.75" customHeight="1" x14ac:dyDescent="0.25">
      <c r="B4" s="4"/>
      <c r="C4" s="16"/>
      <c r="D4" s="16"/>
      <c r="E4" s="29"/>
      <c r="F4" s="29"/>
      <c r="G4" s="30"/>
      <c r="H4" s="29"/>
      <c r="I4" s="29"/>
      <c r="J4" s="29"/>
      <c r="K4" s="5"/>
      <c r="L4" s="15"/>
      <c r="M4" s="15"/>
      <c r="N4" s="15"/>
      <c r="O4" s="15"/>
      <c r="P4" s="15"/>
      <c r="Q4" s="15"/>
      <c r="R4" s="15"/>
      <c r="S4" s="15"/>
      <c r="T4" s="15"/>
      <c r="U4" s="15"/>
      <c r="V4" s="15"/>
    </row>
    <row r="5" spans="2:22" x14ac:dyDescent="0.35">
      <c r="B5" s="6"/>
      <c r="K5" s="17"/>
    </row>
    <row r="6" spans="2:22" s="14" customFormat="1" ht="25.5" customHeight="1" x14ac:dyDescent="0.25">
      <c r="B6" s="18"/>
      <c r="C6" s="266" t="s">
        <v>63</v>
      </c>
      <c r="D6" s="266" t="s">
        <v>11</v>
      </c>
      <c r="E6" s="267" t="s">
        <v>12</v>
      </c>
      <c r="F6" s="267" t="s">
        <v>13</v>
      </c>
      <c r="G6" s="267" t="s">
        <v>14</v>
      </c>
      <c r="H6" s="268" t="s">
        <v>15</v>
      </c>
      <c r="I6" s="268" t="s">
        <v>16</v>
      </c>
      <c r="J6" s="268" t="s">
        <v>17</v>
      </c>
      <c r="K6" s="19"/>
    </row>
    <row r="7" spans="2:22" s="22" customFormat="1" ht="14" x14ac:dyDescent="0.35">
      <c r="B7" s="20"/>
      <c r="C7" s="53">
        <v>1</v>
      </c>
      <c r="D7" s="54"/>
      <c r="E7" s="55"/>
      <c r="F7" s="56"/>
      <c r="G7" s="55"/>
      <c r="H7" s="57"/>
      <c r="I7" s="57"/>
      <c r="J7" s="58"/>
      <c r="K7" s="21"/>
    </row>
    <row r="8" spans="2:22" s="14" customFormat="1" ht="14" x14ac:dyDescent="0.25">
      <c r="B8" s="18"/>
      <c r="C8" s="53">
        <v>2</v>
      </c>
      <c r="D8" s="54"/>
      <c r="E8" s="55"/>
      <c r="F8" s="56"/>
      <c r="G8" s="55"/>
      <c r="H8" s="57"/>
      <c r="I8" s="57"/>
      <c r="J8" s="58"/>
      <c r="K8" s="19"/>
    </row>
    <row r="9" spans="2:22" s="14" customFormat="1" ht="14" x14ac:dyDescent="0.25">
      <c r="B9" s="18"/>
      <c r="C9" s="53">
        <v>3</v>
      </c>
      <c r="D9" s="54"/>
      <c r="E9" s="55"/>
      <c r="F9" s="56"/>
      <c r="G9" s="55"/>
      <c r="H9" s="57"/>
      <c r="I9" s="57"/>
      <c r="J9" s="58"/>
      <c r="K9" s="19"/>
    </row>
    <row r="10" spans="2:22" s="14" customFormat="1" ht="14" x14ac:dyDescent="0.25">
      <c r="B10" s="18"/>
      <c r="C10" s="53">
        <v>4</v>
      </c>
      <c r="D10" s="54"/>
      <c r="E10" s="55"/>
      <c r="F10" s="56"/>
      <c r="G10" s="55"/>
      <c r="H10" s="57"/>
      <c r="I10" s="57"/>
      <c r="J10" s="58"/>
      <c r="K10" s="19"/>
    </row>
    <row r="11" spans="2:22" s="14" customFormat="1" ht="14" x14ac:dyDescent="0.3">
      <c r="B11" s="18"/>
      <c r="C11" s="59">
        <v>5</v>
      </c>
      <c r="D11" s="54"/>
      <c r="E11" s="55"/>
      <c r="F11" s="56"/>
      <c r="G11" s="60"/>
      <c r="H11" s="62"/>
      <c r="I11" s="62"/>
      <c r="J11" s="63"/>
      <c r="K11" s="19"/>
    </row>
    <row r="12" spans="2:22" s="14" customFormat="1" ht="14" x14ac:dyDescent="0.3">
      <c r="B12" s="18"/>
      <c r="C12" s="59">
        <v>6</v>
      </c>
      <c r="D12" s="54"/>
      <c r="E12" s="55"/>
      <c r="F12" s="56"/>
      <c r="G12" s="60"/>
      <c r="H12" s="62"/>
      <c r="I12" s="62"/>
      <c r="J12" s="63"/>
      <c r="K12" s="19"/>
    </row>
    <row r="13" spans="2:22" s="14" customFormat="1" ht="14" x14ac:dyDescent="0.3">
      <c r="B13" s="18"/>
      <c r="C13" s="59">
        <v>7</v>
      </c>
      <c r="D13" s="54"/>
      <c r="E13" s="55"/>
      <c r="F13" s="56"/>
      <c r="G13" s="60"/>
      <c r="H13" s="62"/>
      <c r="I13" s="62"/>
      <c r="J13" s="63"/>
      <c r="K13" s="19"/>
    </row>
    <row r="14" spans="2:22" s="14" customFormat="1" ht="14" x14ac:dyDescent="0.3">
      <c r="B14" s="18"/>
      <c r="C14" s="59">
        <v>8</v>
      </c>
      <c r="D14" s="54"/>
      <c r="E14" s="55"/>
      <c r="F14" s="56"/>
      <c r="G14" s="60"/>
      <c r="H14" s="62"/>
      <c r="I14" s="62"/>
      <c r="J14" s="63"/>
      <c r="K14" s="19"/>
    </row>
    <row r="15" spans="2:22" s="14" customFormat="1" ht="14" x14ac:dyDescent="0.3">
      <c r="B15" s="18"/>
      <c r="C15" s="59">
        <v>9</v>
      </c>
      <c r="D15" s="54"/>
      <c r="E15" s="55"/>
      <c r="F15" s="56"/>
      <c r="G15" s="60"/>
      <c r="H15" s="62"/>
      <c r="I15" s="62"/>
      <c r="J15" s="63"/>
      <c r="K15" s="19"/>
    </row>
    <row r="16" spans="2:22" s="14" customFormat="1" ht="14" x14ac:dyDescent="0.3">
      <c r="B16" s="18"/>
      <c r="C16" s="59">
        <v>10</v>
      </c>
      <c r="D16" s="59"/>
      <c r="E16" s="60"/>
      <c r="F16" s="61"/>
      <c r="G16" s="60"/>
      <c r="H16" s="62"/>
      <c r="I16" s="62"/>
      <c r="J16" s="63"/>
      <c r="K16" s="19"/>
    </row>
    <row r="17" spans="2:11" s="14" customFormat="1" ht="14" x14ac:dyDescent="0.3">
      <c r="B17" s="18"/>
      <c r="C17" s="59">
        <v>11</v>
      </c>
      <c r="D17" s="59"/>
      <c r="E17" s="60"/>
      <c r="F17" s="61"/>
      <c r="G17" s="60"/>
      <c r="H17" s="62"/>
      <c r="I17" s="62"/>
      <c r="J17" s="63"/>
      <c r="K17" s="19"/>
    </row>
    <row r="18" spans="2:11" s="14" customFormat="1" ht="14" x14ac:dyDescent="0.3">
      <c r="B18" s="18"/>
      <c r="C18" s="59">
        <v>12</v>
      </c>
      <c r="D18" s="59"/>
      <c r="E18" s="60"/>
      <c r="F18" s="61"/>
      <c r="G18" s="60"/>
      <c r="H18" s="62"/>
      <c r="I18" s="62"/>
      <c r="J18" s="63"/>
      <c r="K18" s="19"/>
    </row>
    <row r="19" spans="2:11" s="14" customFormat="1" ht="14" x14ac:dyDescent="0.3">
      <c r="B19" s="18"/>
      <c r="C19" s="59">
        <v>13</v>
      </c>
      <c r="D19" s="59"/>
      <c r="E19" s="60"/>
      <c r="F19" s="61"/>
      <c r="G19" s="60"/>
      <c r="H19" s="62"/>
      <c r="I19" s="62"/>
      <c r="J19" s="63"/>
      <c r="K19" s="19"/>
    </row>
    <row r="20" spans="2:11" s="14" customFormat="1" ht="14" x14ac:dyDescent="0.3">
      <c r="B20" s="18"/>
      <c r="C20" s="59">
        <v>14</v>
      </c>
      <c r="D20" s="59"/>
      <c r="E20" s="60"/>
      <c r="F20" s="61"/>
      <c r="G20" s="60"/>
      <c r="H20" s="62"/>
      <c r="I20" s="62"/>
      <c r="J20" s="63"/>
      <c r="K20" s="19"/>
    </row>
    <row r="21" spans="2:11" s="14" customFormat="1" ht="14" x14ac:dyDescent="0.3">
      <c r="B21" s="18"/>
      <c r="C21" s="59">
        <v>15</v>
      </c>
      <c r="D21" s="59"/>
      <c r="E21" s="60"/>
      <c r="F21" s="61"/>
      <c r="G21" s="60"/>
      <c r="H21" s="62"/>
      <c r="I21" s="62"/>
      <c r="J21" s="63"/>
      <c r="K21" s="19"/>
    </row>
    <row r="22" spans="2:11" s="14" customFormat="1" ht="14" x14ac:dyDescent="0.3">
      <c r="B22" s="18"/>
      <c r="C22" s="59">
        <v>16</v>
      </c>
      <c r="D22" s="59"/>
      <c r="E22" s="60"/>
      <c r="F22" s="61"/>
      <c r="G22" s="60"/>
      <c r="H22" s="62"/>
      <c r="I22" s="62"/>
      <c r="J22" s="63"/>
      <c r="K22" s="19"/>
    </row>
    <row r="23" spans="2:11" s="14" customFormat="1" ht="14" x14ac:dyDescent="0.3">
      <c r="B23" s="18"/>
      <c r="C23" s="59">
        <v>17</v>
      </c>
      <c r="D23" s="59"/>
      <c r="E23" s="60"/>
      <c r="F23" s="61"/>
      <c r="G23" s="60"/>
      <c r="H23" s="62"/>
      <c r="I23" s="62"/>
      <c r="J23" s="63"/>
      <c r="K23" s="19"/>
    </row>
    <row r="24" spans="2:11" s="14" customFormat="1" ht="14" x14ac:dyDescent="0.3">
      <c r="B24" s="18"/>
      <c r="C24" s="59">
        <v>18</v>
      </c>
      <c r="D24" s="59"/>
      <c r="E24" s="60"/>
      <c r="F24" s="61"/>
      <c r="G24" s="60"/>
      <c r="H24" s="62"/>
      <c r="I24" s="62"/>
      <c r="J24" s="63"/>
      <c r="K24" s="19"/>
    </row>
    <row r="25" spans="2:11" s="14" customFormat="1" ht="14" x14ac:dyDescent="0.3">
      <c r="B25" s="18"/>
      <c r="C25" s="59">
        <v>19</v>
      </c>
      <c r="D25" s="59"/>
      <c r="E25" s="60"/>
      <c r="F25" s="61"/>
      <c r="G25" s="60"/>
      <c r="H25" s="62"/>
      <c r="I25" s="62"/>
      <c r="J25" s="63"/>
      <c r="K25" s="19"/>
    </row>
    <row r="26" spans="2:11" s="14" customFormat="1" ht="14" x14ac:dyDescent="0.3">
      <c r="B26" s="18"/>
      <c r="C26" s="59">
        <v>20</v>
      </c>
      <c r="D26" s="59"/>
      <c r="E26" s="60"/>
      <c r="F26" s="61"/>
      <c r="G26" s="60"/>
      <c r="H26" s="62"/>
      <c r="I26" s="62"/>
      <c r="J26" s="63"/>
      <c r="K26" s="19"/>
    </row>
    <row r="27" spans="2:11" s="14" customFormat="1" ht="14" x14ac:dyDescent="0.3">
      <c r="B27" s="18"/>
      <c r="C27" s="59">
        <v>21</v>
      </c>
      <c r="D27" s="59"/>
      <c r="E27" s="60"/>
      <c r="F27" s="61"/>
      <c r="G27" s="60"/>
      <c r="H27" s="62"/>
      <c r="I27" s="62"/>
      <c r="J27" s="63"/>
      <c r="K27" s="19"/>
    </row>
    <row r="28" spans="2:11" s="14" customFormat="1" ht="14" x14ac:dyDescent="0.3">
      <c r="B28" s="18"/>
      <c r="C28" s="59">
        <v>22</v>
      </c>
      <c r="D28" s="59"/>
      <c r="E28" s="60"/>
      <c r="F28" s="61"/>
      <c r="G28" s="60"/>
      <c r="H28" s="62"/>
      <c r="I28" s="62"/>
      <c r="J28" s="63"/>
      <c r="K28" s="19"/>
    </row>
    <row r="29" spans="2:11" s="14" customFormat="1" ht="14" x14ac:dyDescent="0.3">
      <c r="B29" s="18"/>
      <c r="C29" s="59">
        <v>23</v>
      </c>
      <c r="D29" s="59"/>
      <c r="E29" s="60"/>
      <c r="F29" s="61"/>
      <c r="G29" s="60"/>
      <c r="H29" s="62"/>
      <c r="I29" s="62"/>
      <c r="J29" s="63"/>
      <c r="K29" s="19"/>
    </row>
    <row r="30" spans="2:11" s="14" customFormat="1" ht="14" x14ac:dyDescent="0.3">
      <c r="B30" s="18"/>
      <c r="C30" s="59">
        <v>24</v>
      </c>
      <c r="D30" s="59"/>
      <c r="E30" s="60"/>
      <c r="F30" s="61"/>
      <c r="G30" s="60"/>
      <c r="H30" s="62"/>
      <c r="I30" s="62"/>
      <c r="J30" s="63"/>
      <c r="K30" s="19"/>
    </row>
    <row r="31" spans="2:11" s="14" customFormat="1" ht="14" x14ac:dyDescent="0.3">
      <c r="B31" s="18"/>
      <c r="C31" s="59">
        <v>25</v>
      </c>
      <c r="D31" s="59"/>
      <c r="E31" s="60"/>
      <c r="F31" s="61"/>
      <c r="G31" s="60"/>
      <c r="H31" s="62"/>
      <c r="I31" s="62"/>
      <c r="J31" s="63"/>
      <c r="K31" s="19"/>
    </row>
    <row r="32" spans="2:11" s="14" customFormat="1" ht="14" x14ac:dyDescent="0.3">
      <c r="B32" s="18"/>
      <c r="C32" s="59">
        <v>26</v>
      </c>
      <c r="D32" s="59"/>
      <c r="E32" s="60"/>
      <c r="F32" s="61"/>
      <c r="G32" s="60"/>
      <c r="H32" s="62"/>
      <c r="I32" s="62"/>
      <c r="J32" s="63"/>
      <c r="K32" s="19"/>
    </row>
    <row r="33" spans="2:11" s="14" customFormat="1" ht="14" x14ac:dyDescent="0.3">
      <c r="B33" s="18"/>
      <c r="C33" s="59">
        <v>27</v>
      </c>
      <c r="D33" s="59"/>
      <c r="E33" s="60"/>
      <c r="F33" s="61"/>
      <c r="G33" s="60"/>
      <c r="H33" s="62"/>
      <c r="I33" s="62"/>
      <c r="J33" s="63"/>
      <c r="K33" s="19"/>
    </row>
    <row r="34" spans="2:11" s="14" customFormat="1" ht="14" x14ac:dyDescent="0.3">
      <c r="B34" s="18"/>
      <c r="C34" s="59">
        <v>28</v>
      </c>
      <c r="D34" s="59"/>
      <c r="E34" s="60"/>
      <c r="F34" s="61"/>
      <c r="G34" s="60"/>
      <c r="H34" s="62"/>
      <c r="I34" s="62"/>
      <c r="J34" s="63"/>
      <c r="K34" s="19"/>
    </row>
    <row r="35" spans="2:11" s="14" customFormat="1" ht="14" x14ac:dyDescent="0.3">
      <c r="B35" s="18"/>
      <c r="C35" s="59">
        <v>29</v>
      </c>
      <c r="D35" s="59"/>
      <c r="E35" s="60"/>
      <c r="F35" s="61"/>
      <c r="G35" s="60"/>
      <c r="H35" s="62"/>
      <c r="I35" s="62"/>
      <c r="J35" s="63"/>
      <c r="K35" s="19"/>
    </row>
    <row r="36" spans="2:11" s="14" customFormat="1" ht="14" x14ac:dyDescent="0.3">
      <c r="B36" s="18"/>
      <c r="C36" s="59">
        <v>30</v>
      </c>
      <c r="D36" s="59"/>
      <c r="E36" s="60"/>
      <c r="F36" s="61"/>
      <c r="G36" s="60"/>
      <c r="H36" s="62"/>
      <c r="I36" s="62"/>
      <c r="J36" s="63"/>
      <c r="K36" s="19"/>
    </row>
    <row r="37" spans="2:11" s="14" customFormat="1" ht="14" x14ac:dyDescent="0.3">
      <c r="B37" s="18"/>
      <c r="C37" s="59">
        <v>31</v>
      </c>
      <c r="D37" s="59"/>
      <c r="E37" s="60"/>
      <c r="F37" s="61"/>
      <c r="G37" s="60"/>
      <c r="H37" s="62"/>
      <c r="I37" s="62"/>
      <c r="J37" s="63"/>
      <c r="K37" s="19"/>
    </row>
    <row r="38" spans="2:11" s="14" customFormat="1" ht="14" x14ac:dyDescent="0.3">
      <c r="B38" s="18"/>
      <c r="C38" s="59">
        <v>32</v>
      </c>
      <c r="D38" s="59"/>
      <c r="E38" s="60"/>
      <c r="F38" s="61"/>
      <c r="G38" s="60"/>
      <c r="H38" s="62"/>
      <c r="I38" s="62"/>
      <c r="J38" s="63"/>
      <c r="K38" s="19"/>
    </row>
    <row r="39" spans="2:11" s="14" customFormat="1" ht="14" x14ac:dyDescent="0.3">
      <c r="B39" s="18"/>
      <c r="C39" s="59">
        <v>33</v>
      </c>
      <c r="D39" s="59"/>
      <c r="E39" s="60"/>
      <c r="F39" s="61"/>
      <c r="G39" s="60"/>
      <c r="H39" s="62"/>
      <c r="I39" s="62"/>
      <c r="J39" s="63"/>
      <c r="K39" s="19"/>
    </row>
    <row r="40" spans="2:11" s="14" customFormat="1" ht="14" x14ac:dyDescent="0.3">
      <c r="B40" s="18"/>
      <c r="C40" s="59">
        <v>34</v>
      </c>
      <c r="D40" s="59"/>
      <c r="E40" s="60"/>
      <c r="F40" s="61"/>
      <c r="G40" s="60"/>
      <c r="H40" s="62"/>
      <c r="I40" s="62"/>
      <c r="J40" s="63"/>
      <c r="K40" s="19"/>
    </row>
    <row r="41" spans="2:11" s="14" customFormat="1" ht="14" x14ac:dyDescent="0.3">
      <c r="B41" s="18"/>
      <c r="C41" s="269">
        <v>35</v>
      </c>
      <c r="D41" s="269"/>
      <c r="E41" s="270"/>
      <c r="F41" s="271"/>
      <c r="G41" s="270"/>
      <c r="H41" s="272"/>
      <c r="I41" s="272"/>
      <c r="J41" s="273"/>
      <c r="K41" s="19"/>
    </row>
    <row r="42" spans="2:11" x14ac:dyDescent="0.35">
      <c r="B42" s="23"/>
      <c r="C42" s="24"/>
      <c r="D42" s="24"/>
      <c r="E42" s="24"/>
      <c r="F42" s="24"/>
      <c r="G42" s="31"/>
      <c r="H42" s="24"/>
      <c r="I42" s="24"/>
      <c r="J42" s="24"/>
      <c r="K42" s="25"/>
    </row>
    <row r="43" spans="2:11" x14ac:dyDescent="0.35"/>
    <row r="44" spans="2:11" x14ac:dyDescent="0.35"/>
  </sheetData>
  <sheetProtection sheet="1" selectLockedCells="1"/>
  <conditionalFormatting sqref="F7:F9 F16:F41">
    <cfRule type="expression" dxfId="686" priority="305" stopIfTrue="1">
      <formula>$F7="Ejecución"</formula>
    </cfRule>
    <cfRule type="expression" dxfId="685" priority="306" stopIfTrue="1">
      <formula>$F7="En espera"</formula>
    </cfRule>
    <cfRule type="expression" dxfId="684" priority="307" stopIfTrue="1">
      <formula>$F7="Completado"</formula>
    </cfRule>
    <cfRule type="expression" dxfId="683" priority="308" stopIfTrue="1">
      <formula>$F7="Cancelado"</formula>
    </cfRule>
    <cfRule type="expression" dxfId="682" priority="309" stopIfTrue="1">
      <formula>$F7="Vencido"</formula>
    </cfRule>
  </conditionalFormatting>
  <conditionalFormatting sqref="C13 G13:J13 C33">
    <cfRule type="expression" dxfId="681" priority="236" stopIfTrue="1">
      <formula>$F$13="Ejecución"</formula>
    </cfRule>
    <cfRule type="expression" dxfId="680" priority="237" stopIfTrue="1">
      <formula>$F$13="En espera"</formula>
    </cfRule>
    <cfRule type="expression" dxfId="679" priority="238" stopIfTrue="1">
      <formula>$F$13="Completado"</formula>
    </cfRule>
    <cfRule type="expression" dxfId="678" priority="239" stopIfTrue="1">
      <formula>$F$13="Cancelado"</formula>
    </cfRule>
    <cfRule type="expression" dxfId="677" priority="240" stopIfTrue="1">
      <formula>$F$13="Vencido"</formula>
    </cfRule>
  </conditionalFormatting>
  <conditionalFormatting sqref="C14 G14:J14 C34">
    <cfRule type="expression" dxfId="676" priority="231" stopIfTrue="1">
      <formula>$F$14="Ejecución"</formula>
    </cfRule>
    <cfRule type="expression" dxfId="675" priority="232" stopIfTrue="1">
      <formula>$F$14="En espera"</formula>
    </cfRule>
    <cfRule type="expression" dxfId="674" priority="233" stopIfTrue="1">
      <formula>$F$14="Completado"</formula>
    </cfRule>
    <cfRule type="expression" dxfId="673" priority="234" stopIfTrue="1">
      <formula>$F$14="Cancelado"</formula>
    </cfRule>
    <cfRule type="expression" dxfId="672" priority="235" stopIfTrue="1">
      <formula>$F$14="Vencido"</formula>
    </cfRule>
  </conditionalFormatting>
  <conditionalFormatting sqref="C15 G15:J15 C35">
    <cfRule type="expression" dxfId="671" priority="226" stopIfTrue="1">
      <formula>$F$15="Ejecución"</formula>
    </cfRule>
    <cfRule type="expression" dxfId="670" priority="227" stopIfTrue="1">
      <formula>$F$15="En espera"</formula>
    </cfRule>
    <cfRule type="expression" dxfId="669" priority="228" stopIfTrue="1">
      <formula>$F$15="Completado"</formula>
    </cfRule>
    <cfRule type="expression" dxfId="668" priority="229" stopIfTrue="1">
      <formula>$F$15="Cancelado"</formula>
    </cfRule>
    <cfRule type="expression" dxfId="667" priority="230" stopIfTrue="1">
      <formula>$F$15="Vencido"</formula>
    </cfRule>
  </conditionalFormatting>
  <conditionalFormatting sqref="C16:E16 G16:J16 C36">
    <cfRule type="expression" dxfId="666" priority="221" stopIfTrue="1">
      <formula>$F$16="Ejecución"</formula>
    </cfRule>
    <cfRule type="expression" dxfId="665" priority="222" stopIfTrue="1">
      <formula>$F$16="En espera"</formula>
    </cfRule>
    <cfRule type="expression" dxfId="664" priority="223" stopIfTrue="1">
      <formula>$F$16="Completado"</formula>
    </cfRule>
    <cfRule type="expression" dxfId="663" priority="224" stopIfTrue="1">
      <formula>$F$16="Cancelado"</formula>
    </cfRule>
    <cfRule type="expression" dxfId="662" priority="225" stopIfTrue="1">
      <formula>$F$16="Vencido"</formula>
    </cfRule>
  </conditionalFormatting>
  <conditionalFormatting sqref="C17:E17 G17:J17 C37">
    <cfRule type="expression" dxfId="661" priority="216" stopIfTrue="1">
      <formula>$F$17="Ejecución"</formula>
    </cfRule>
    <cfRule type="expression" dxfId="660" priority="217" stopIfTrue="1">
      <formula>$F$17="En espera"</formula>
    </cfRule>
    <cfRule type="expression" dxfId="659" priority="218" stopIfTrue="1">
      <formula>$F$17="Completado"</formula>
    </cfRule>
    <cfRule type="expression" dxfId="658" priority="219" stopIfTrue="1">
      <formula>$F$17="Cancelado"</formula>
    </cfRule>
    <cfRule type="expression" dxfId="657" priority="220" stopIfTrue="1">
      <formula>$F$17="Vencido"</formula>
    </cfRule>
  </conditionalFormatting>
  <conditionalFormatting sqref="C18:E18 G18:J18 C38">
    <cfRule type="expression" dxfId="656" priority="211" stopIfTrue="1">
      <formula>$F$18="Ejecución"</formula>
    </cfRule>
    <cfRule type="expression" dxfId="655" priority="212" stopIfTrue="1">
      <formula>$F$18="En espera"</formula>
    </cfRule>
    <cfRule type="expression" dxfId="654" priority="213" stopIfTrue="1">
      <formula>$F$18="Completado"</formula>
    </cfRule>
    <cfRule type="expression" dxfId="653" priority="214" stopIfTrue="1">
      <formula>$F$18="Cancelado"</formula>
    </cfRule>
    <cfRule type="expression" dxfId="652" priority="215" stopIfTrue="1">
      <formula>$F$18="Vencido"</formula>
    </cfRule>
  </conditionalFormatting>
  <conditionalFormatting sqref="C19:E19 G19:J19 C39">
    <cfRule type="expression" dxfId="651" priority="206" stopIfTrue="1">
      <formula>$F$19="Ejecución"</formula>
    </cfRule>
    <cfRule type="expression" dxfId="650" priority="207" stopIfTrue="1">
      <formula>$F$19="En espera"</formula>
    </cfRule>
    <cfRule type="expression" dxfId="649" priority="208" stopIfTrue="1">
      <formula>$F$19="Completado"</formula>
    </cfRule>
    <cfRule type="expression" dxfId="648" priority="209" stopIfTrue="1">
      <formula>$F$19="Cancelado"</formula>
    </cfRule>
    <cfRule type="expression" dxfId="647" priority="210" stopIfTrue="1">
      <formula>$F$19="Vencido"</formula>
    </cfRule>
  </conditionalFormatting>
  <conditionalFormatting sqref="C20:E20 G20:J20 C40">
    <cfRule type="expression" dxfId="646" priority="201" stopIfTrue="1">
      <formula>$F$20="Ejecución"</formula>
    </cfRule>
    <cfRule type="expression" dxfId="645" priority="202" stopIfTrue="1">
      <formula>$F$20="En espera"</formula>
    </cfRule>
    <cfRule type="expression" dxfId="644" priority="203" stopIfTrue="1">
      <formula>$F$20="Completado"</formula>
    </cfRule>
    <cfRule type="expression" dxfId="643" priority="204" stopIfTrue="1">
      <formula>$F$20="Cancelado"</formula>
    </cfRule>
    <cfRule type="expression" dxfId="642" priority="205" stopIfTrue="1">
      <formula>$F$20="Vencido"</formula>
    </cfRule>
  </conditionalFormatting>
  <conditionalFormatting sqref="C21:E21 G21:J21 C41">
    <cfRule type="expression" dxfId="641" priority="196" stopIfTrue="1">
      <formula>$F$21="Ejecución"</formula>
    </cfRule>
    <cfRule type="expression" dxfId="640" priority="197" stopIfTrue="1">
      <formula>$F$21="En espera"</formula>
    </cfRule>
    <cfRule type="expression" dxfId="639" priority="198" stopIfTrue="1">
      <formula>$F$21="Completado"</formula>
    </cfRule>
    <cfRule type="expression" dxfId="638" priority="199" stopIfTrue="1">
      <formula>$F$21="Cancelado"</formula>
    </cfRule>
    <cfRule type="expression" dxfId="637" priority="200" stopIfTrue="1">
      <formula>$F$21="Vencido"</formula>
    </cfRule>
  </conditionalFormatting>
  <conditionalFormatting sqref="C22:E22 G22:J22">
    <cfRule type="expression" dxfId="636" priority="191" stopIfTrue="1">
      <formula>$F$22="Ejecución"</formula>
    </cfRule>
    <cfRule type="expression" dxfId="635" priority="192" stopIfTrue="1">
      <formula>$F$22="En espera"</formula>
    </cfRule>
    <cfRule type="expression" dxfId="634" priority="193" stopIfTrue="1">
      <formula>$F$22="Completado"</formula>
    </cfRule>
    <cfRule type="expression" dxfId="633" priority="194" stopIfTrue="1">
      <formula>$F$22="Cancelado"</formula>
    </cfRule>
    <cfRule type="expression" dxfId="632" priority="195" stopIfTrue="1">
      <formula>$F$22="Vencido"</formula>
    </cfRule>
  </conditionalFormatting>
  <conditionalFormatting sqref="C23:E23 G23:J23">
    <cfRule type="expression" dxfId="631" priority="186" stopIfTrue="1">
      <formula>$F$23="Ejecución"</formula>
    </cfRule>
    <cfRule type="expression" dxfId="630" priority="187" stopIfTrue="1">
      <formula>$F$23="En espera"</formula>
    </cfRule>
    <cfRule type="expression" dxfId="629" priority="188" stopIfTrue="1">
      <formula>$F$23="Completado"</formula>
    </cfRule>
    <cfRule type="expression" dxfId="628" priority="189" stopIfTrue="1">
      <formula>$F$23="Cancelado"</formula>
    </cfRule>
    <cfRule type="expression" dxfId="627" priority="190" stopIfTrue="1">
      <formula>$F$23="Vencido"</formula>
    </cfRule>
  </conditionalFormatting>
  <conditionalFormatting sqref="C24:E24 G24:J24">
    <cfRule type="expression" dxfId="626" priority="181" stopIfTrue="1">
      <formula>$F$24="Ejecución"</formula>
    </cfRule>
    <cfRule type="expression" dxfId="625" priority="182" stopIfTrue="1">
      <formula>$F$24="En espera"</formula>
    </cfRule>
    <cfRule type="expression" dxfId="624" priority="183" stopIfTrue="1">
      <formula>$F$24="Completado"</formula>
    </cfRule>
    <cfRule type="expression" dxfId="623" priority="184" stopIfTrue="1">
      <formula>$F$24="Cancelado"</formula>
    </cfRule>
    <cfRule type="expression" dxfId="622" priority="185" stopIfTrue="1">
      <formula>$F$24="Vencido"</formula>
    </cfRule>
  </conditionalFormatting>
  <conditionalFormatting sqref="C25:E25 G25:J25">
    <cfRule type="expression" dxfId="621" priority="176" stopIfTrue="1">
      <formula>$F$25="Ejecución"</formula>
    </cfRule>
    <cfRule type="expression" dxfId="620" priority="177" stopIfTrue="1">
      <formula>$F$25="En espera"</formula>
    </cfRule>
    <cfRule type="expression" dxfId="619" priority="178" stopIfTrue="1">
      <formula>$F$25="Completado"</formula>
    </cfRule>
    <cfRule type="expression" dxfId="618" priority="179" stopIfTrue="1">
      <formula>$F$25="Cancelado"</formula>
    </cfRule>
    <cfRule type="expression" dxfId="617" priority="180" stopIfTrue="1">
      <formula>$F$25="Vencido"</formula>
    </cfRule>
  </conditionalFormatting>
  <conditionalFormatting sqref="C26:E26 G26:J26">
    <cfRule type="expression" dxfId="616" priority="171" stopIfTrue="1">
      <formula>$F$26="Ejecución"</formula>
    </cfRule>
    <cfRule type="expression" dxfId="615" priority="172" stopIfTrue="1">
      <formula>$F$26="En espera"</formula>
    </cfRule>
    <cfRule type="expression" dxfId="614" priority="173" stopIfTrue="1">
      <formula>$F$26="Completado"</formula>
    </cfRule>
    <cfRule type="expression" dxfId="613" priority="174" stopIfTrue="1">
      <formula>$F$26="Cancelado"</formula>
    </cfRule>
    <cfRule type="expression" dxfId="612" priority="175" stopIfTrue="1">
      <formula>$F$26="Vencido"</formula>
    </cfRule>
  </conditionalFormatting>
  <conditionalFormatting sqref="C27:E27 G27:J27">
    <cfRule type="expression" dxfId="611" priority="156" stopIfTrue="1">
      <formula>$F$27="Ejecución"</formula>
    </cfRule>
    <cfRule type="expression" dxfId="610" priority="157" stopIfTrue="1">
      <formula>$F$27="En espera"</formula>
    </cfRule>
    <cfRule type="expression" dxfId="609" priority="158" stopIfTrue="1">
      <formula>$F$27="Completado"</formula>
    </cfRule>
    <cfRule type="expression" dxfId="608" priority="159" stopIfTrue="1">
      <formula>$F$27="Cancelado"</formula>
    </cfRule>
    <cfRule type="expression" dxfId="607" priority="160" stopIfTrue="1">
      <formula>$F$27="Vencido"</formula>
    </cfRule>
  </conditionalFormatting>
  <conditionalFormatting sqref="C28:E28 G28:J28">
    <cfRule type="expression" dxfId="606" priority="151" stopIfTrue="1">
      <formula>$F$28="Ejecución"</formula>
    </cfRule>
    <cfRule type="expression" dxfId="605" priority="152" stopIfTrue="1">
      <formula>$F$28="En espera"</formula>
    </cfRule>
    <cfRule type="expression" dxfId="604" priority="153" stopIfTrue="1">
      <formula>$F$28="Completado"</formula>
    </cfRule>
    <cfRule type="expression" dxfId="603" priority="154" stopIfTrue="1">
      <formula>$F$28="Cancelado"</formula>
    </cfRule>
    <cfRule type="expression" dxfId="602" priority="155" stopIfTrue="1">
      <formula>$F$28="Vencido"</formula>
    </cfRule>
  </conditionalFormatting>
  <conditionalFormatting sqref="C29:E29 G29:J29">
    <cfRule type="expression" dxfId="601" priority="146" stopIfTrue="1">
      <formula>$F$29="Ejecución"</formula>
    </cfRule>
    <cfRule type="expression" dxfId="600" priority="147" stopIfTrue="1">
      <formula>$F$29="En espera"</formula>
    </cfRule>
    <cfRule type="expression" dxfId="599" priority="148" stopIfTrue="1">
      <formula>$F$29="Completado"</formula>
    </cfRule>
    <cfRule type="expression" dxfId="598" priority="149" stopIfTrue="1">
      <formula>$F$29="Cancelado"</formula>
    </cfRule>
    <cfRule type="expression" dxfId="597" priority="150" stopIfTrue="1">
      <formula>$F$29="Vencido"</formula>
    </cfRule>
  </conditionalFormatting>
  <conditionalFormatting sqref="C30:E30 G30:J30">
    <cfRule type="expression" dxfId="596" priority="141" stopIfTrue="1">
      <formula>$F$30="Ejecución"</formula>
    </cfRule>
    <cfRule type="expression" dxfId="595" priority="142" stopIfTrue="1">
      <formula>$F$30="En espera"</formula>
    </cfRule>
    <cfRule type="expression" dxfId="594" priority="143" stopIfTrue="1">
      <formula>$F$30="Completado"</formula>
    </cfRule>
    <cfRule type="expression" dxfId="593" priority="144" stopIfTrue="1">
      <formula>$F$30="Cancelado"</formula>
    </cfRule>
    <cfRule type="expression" dxfId="592" priority="145" stopIfTrue="1">
      <formula>$F$30="Vencido"</formula>
    </cfRule>
  </conditionalFormatting>
  <conditionalFormatting sqref="C31:E31 G31:J31">
    <cfRule type="expression" dxfId="591" priority="136" stopIfTrue="1">
      <formula>$F$31="Ejecución"</formula>
    </cfRule>
    <cfRule type="expression" dxfId="590" priority="137" stopIfTrue="1">
      <formula>$F$31="En espera"</formula>
    </cfRule>
    <cfRule type="expression" dxfId="589" priority="138" stopIfTrue="1">
      <formula>$F$31="Completado"</formula>
    </cfRule>
    <cfRule type="expression" dxfId="588" priority="139" stopIfTrue="1">
      <formula>$F$31="Cancelado"</formula>
    </cfRule>
    <cfRule type="expression" dxfId="587" priority="140" stopIfTrue="1">
      <formula>$F$31="Vencido"</formula>
    </cfRule>
  </conditionalFormatting>
  <conditionalFormatting sqref="C32:E32 G32:J32">
    <cfRule type="expression" dxfId="586" priority="131" stopIfTrue="1">
      <formula>$F$32="Ejecución"</formula>
    </cfRule>
    <cfRule type="expression" dxfId="585" priority="132" stopIfTrue="1">
      <formula>$F$32="En espera"</formula>
    </cfRule>
    <cfRule type="expression" dxfId="584" priority="133" stopIfTrue="1">
      <formula>$F$32="Completado"</formula>
    </cfRule>
    <cfRule type="expression" dxfId="583" priority="134" stopIfTrue="1">
      <formula>$F$32="Cancelado"</formula>
    </cfRule>
    <cfRule type="expression" dxfId="582" priority="135" stopIfTrue="1">
      <formula>$F$32="Vencido"</formula>
    </cfRule>
  </conditionalFormatting>
  <conditionalFormatting sqref="C33:E33 G33:J33">
    <cfRule type="expression" dxfId="581" priority="126" stopIfTrue="1">
      <formula>$F$33="Ejecución"</formula>
    </cfRule>
    <cfRule type="expression" dxfId="580" priority="127" stopIfTrue="1">
      <formula>$F$33="En espera"</formula>
    </cfRule>
    <cfRule type="expression" dxfId="579" priority="128" stopIfTrue="1">
      <formula>$F$33="Completado"</formula>
    </cfRule>
    <cfRule type="expression" dxfId="578" priority="129" stopIfTrue="1">
      <formula>$F$33="Cancelado"</formula>
    </cfRule>
    <cfRule type="expression" dxfId="577" priority="130" stopIfTrue="1">
      <formula>$F$33="Vencido"</formula>
    </cfRule>
  </conditionalFormatting>
  <conditionalFormatting sqref="C34:E34 G34:J34">
    <cfRule type="expression" dxfId="576" priority="121" stopIfTrue="1">
      <formula>$F$34="Ejecución"</formula>
    </cfRule>
    <cfRule type="expression" dxfId="575" priority="122" stopIfTrue="1">
      <formula>$F$34="En espera"</formula>
    </cfRule>
    <cfRule type="expression" dxfId="574" priority="123" stopIfTrue="1">
      <formula>$F$34="Completado"</formula>
    </cfRule>
    <cfRule type="expression" dxfId="573" priority="124" stopIfTrue="1">
      <formula>$F$34="Cancelado"</formula>
    </cfRule>
    <cfRule type="expression" dxfId="572" priority="125" stopIfTrue="1">
      <formula>$F$34="Vencido"</formula>
    </cfRule>
  </conditionalFormatting>
  <conditionalFormatting sqref="C35:E35 G35:J35">
    <cfRule type="expression" dxfId="571" priority="116" stopIfTrue="1">
      <formula>$F$35="Ejecución"</formula>
    </cfRule>
    <cfRule type="expression" dxfId="570" priority="117" stopIfTrue="1">
      <formula>$F$35="En espera"</formula>
    </cfRule>
    <cfRule type="expression" dxfId="569" priority="118" stopIfTrue="1">
      <formula>$F$35="Completado"</formula>
    </cfRule>
    <cfRule type="expression" dxfId="568" priority="119" stopIfTrue="1">
      <formula>$F$35="Cancelado"</formula>
    </cfRule>
    <cfRule type="expression" dxfId="567" priority="120" stopIfTrue="1">
      <formula>$F$35="Vencido"</formula>
    </cfRule>
  </conditionalFormatting>
  <conditionalFormatting sqref="C36:E36 G36:J36">
    <cfRule type="expression" dxfId="566" priority="111" stopIfTrue="1">
      <formula>$F$36="Ejecución"</formula>
    </cfRule>
    <cfRule type="expression" dxfId="565" priority="112" stopIfTrue="1">
      <formula>$F$36="En espera"</formula>
    </cfRule>
    <cfRule type="expression" dxfId="564" priority="113" stopIfTrue="1">
      <formula>$F$36="Completado"</formula>
    </cfRule>
    <cfRule type="expression" dxfId="563" priority="114" stopIfTrue="1">
      <formula>$F$36="Cancelado"</formula>
    </cfRule>
    <cfRule type="expression" dxfId="562" priority="115" stopIfTrue="1">
      <formula>$F$36="Vencido"</formula>
    </cfRule>
  </conditionalFormatting>
  <conditionalFormatting sqref="C37:E37 G37:J37">
    <cfRule type="expression" dxfId="561" priority="106" stopIfTrue="1">
      <formula>$F$37="Ejecución"</formula>
    </cfRule>
    <cfRule type="expression" dxfId="560" priority="107" stopIfTrue="1">
      <formula>$F$37="En espera"</formula>
    </cfRule>
    <cfRule type="expression" dxfId="559" priority="108" stopIfTrue="1">
      <formula>$F$37="Completado"</formula>
    </cfRule>
    <cfRule type="expression" dxfId="558" priority="109" stopIfTrue="1">
      <formula>$F$37="Cancelado"</formula>
    </cfRule>
    <cfRule type="expression" dxfId="557" priority="110" stopIfTrue="1">
      <formula>$F$37="Vencido"</formula>
    </cfRule>
  </conditionalFormatting>
  <conditionalFormatting sqref="C38:E38 G38:J38">
    <cfRule type="expression" dxfId="556" priority="101" stopIfTrue="1">
      <formula>$F$38="Ejecución"</formula>
    </cfRule>
    <cfRule type="expression" dxfId="555" priority="102" stopIfTrue="1">
      <formula>$F$38="En espera"</formula>
    </cfRule>
    <cfRule type="expression" dxfId="554" priority="103" stopIfTrue="1">
      <formula>$F$38="Completado"</formula>
    </cfRule>
    <cfRule type="expression" dxfId="553" priority="104" stopIfTrue="1">
      <formula>$F$38="Cancelado"</formula>
    </cfRule>
    <cfRule type="expression" dxfId="552" priority="105" stopIfTrue="1">
      <formula>$F$38="Vencido"</formula>
    </cfRule>
  </conditionalFormatting>
  <conditionalFormatting sqref="C39:E39 G39:J39">
    <cfRule type="expression" dxfId="551" priority="96" stopIfTrue="1">
      <formula>$F$39="Ejecución"</formula>
    </cfRule>
    <cfRule type="expression" dxfId="550" priority="97" stopIfTrue="1">
      <formula>$F$39="En espera"</formula>
    </cfRule>
    <cfRule type="expression" dxfId="549" priority="98" stopIfTrue="1">
      <formula>$F$39="Completado"</formula>
    </cfRule>
    <cfRule type="expression" dxfId="548" priority="99" stopIfTrue="1">
      <formula>$F$39="Cancelado"</formula>
    </cfRule>
    <cfRule type="expression" dxfId="547" priority="100" stopIfTrue="1">
      <formula>$F$39="Vencido"</formula>
    </cfRule>
  </conditionalFormatting>
  <conditionalFormatting sqref="C40:E40 G40:J40">
    <cfRule type="expression" dxfId="546" priority="91" stopIfTrue="1">
      <formula>$F$40="Ejecución"</formula>
    </cfRule>
    <cfRule type="expression" dxfId="545" priority="92" stopIfTrue="1">
      <formula>$F$40="En espera"</formula>
    </cfRule>
    <cfRule type="expression" dxfId="544" priority="93" stopIfTrue="1">
      <formula>$F$40="Completado"</formula>
    </cfRule>
    <cfRule type="expression" dxfId="543" priority="94" stopIfTrue="1">
      <formula>$F$40="Cancelado"</formula>
    </cfRule>
    <cfRule type="expression" dxfId="542" priority="95" stopIfTrue="1">
      <formula>$F$40="Vencido"</formula>
    </cfRule>
  </conditionalFormatting>
  <conditionalFormatting sqref="C41:E41 G41:J41">
    <cfRule type="expression" dxfId="541" priority="86" stopIfTrue="1">
      <formula>$F$41="Ejecución"</formula>
    </cfRule>
    <cfRule type="expression" dxfId="540" priority="87" stopIfTrue="1">
      <formula>$F$41="En espera"</formula>
    </cfRule>
    <cfRule type="expression" dxfId="539" priority="88" stopIfTrue="1">
      <formula>$F$41="Completado"</formula>
    </cfRule>
    <cfRule type="expression" dxfId="538" priority="89" stopIfTrue="1">
      <formula>$F$41="Cancelado"</formula>
    </cfRule>
    <cfRule type="expression" dxfId="537" priority="90" stopIfTrue="1">
      <formula>$F$41="Vencido"</formula>
    </cfRule>
  </conditionalFormatting>
  <conditionalFormatting sqref="C8:E8 G8:J8">
    <cfRule type="expression" dxfId="536" priority="266" stopIfTrue="1">
      <formula>$F$8="Ejecución"</formula>
    </cfRule>
    <cfRule type="expression" dxfId="535" priority="267" stopIfTrue="1">
      <formula>$F$8="En espera"</formula>
    </cfRule>
    <cfRule type="expression" dxfId="534" priority="268" stopIfTrue="1">
      <formula>$F$8="Completado"</formula>
    </cfRule>
    <cfRule type="expression" dxfId="533" priority="269" stopIfTrue="1">
      <formula>$F$8="Cancelado"</formula>
    </cfRule>
    <cfRule type="expression" dxfId="532" priority="270" stopIfTrue="1">
      <formula>$F$8="Vencido"</formula>
    </cfRule>
  </conditionalFormatting>
  <conditionalFormatting sqref="C7:E7 G7:J7">
    <cfRule type="expression" dxfId="531" priority="271" stopIfTrue="1">
      <formula>$F$7="Ejecución"</formula>
    </cfRule>
    <cfRule type="expression" dxfId="530" priority="272" stopIfTrue="1">
      <formula>$F$7="En espera"</formula>
    </cfRule>
    <cfRule type="expression" dxfId="529" priority="273" stopIfTrue="1">
      <formula>$F$7="Completado"</formula>
    </cfRule>
    <cfRule type="expression" dxfId="528" priority="274" stopIfTrue="1">
      <formula>$F$7="Cancelado"</formula>
    </cfRule>
    <cfRule type="expression" dxfId="527" priority="275" stopIfTrue="1">
      <formula>$F$7="Vencido"</formula>
    </cfRule>
  </conditionalFormatting>
  <conditionalFormatting sqref="C9:E9 G9:J9">
    <cfRule type="expression" dxfId="526" priority="256" stopIfTrue="1">
      <formula>$F$9="Ejecución"</formula>
    </cfRule>
    <cfRule type="expression" dxfId="525" priority="257" stopIfTrue="1">
      <formula>$F$9="En espera"</formula>
    </cfRule>
    <cfRule type="expression" dxfId="524" priority="258" stopIfTrue="1">
      <formula>$F$9="Completado"</formula>
    </cfRule>
    <cfRule type="expression" dxfId="523" priority="259" stopIfTrue="1">
      <formula>$F$9="Cancelado"</formula>
    </cfRule>
    <cfRule type="expression" dxfId="522" priority="260" stopIfTrue="1">
      <formula>$F$9="Vencido"</formula>
    </cfRule>
  </conditionalFormatting>
  <conditionalFormatting sqref="C10 G10:J10">
    <cfRule type="expression" dxfId="521" priority="251" stopIfTrue="1">
      <formula>$F$10="Ejecución"</formula>
    </cfRule>
    <cfRule type="expression" dxfId="520" priority="252" stopIfTrue="1">
      <formula>$F$10="En espera"</formula>
    </cfRule>
    <cfRule type="expression" dxfId="519" priority="253" stopIfTrue="1">
      <formula>$F$10="Completado"</formula>
    </cfRule>
    <cfRule type="expression" dxfId="518" priority="254" stopIfTrue="1">
      <formula>$F$10="Cancelado"</formula>
    </cfRule>
    <cfRule type="expression" dxfId="517" priority="255" stopIfTrue="1">
      <formula>$F$10="Vencido"</formula>
    </cfRule>
  </conditionalFormatting>
  <conditionalFormatting sqref="C11 G11:J11">
    <cfRule type="expression" dxfId="516" priority="246" stopIfTrue="1">
      <formula>$F$11="Ejecución"</formula>
    </cfRule>
    <cfRule type="expression" dxfId="515" priority="247" stopIfTrue="1">
      <formula>$F$11="En espera"</formula>
    </cfRule>
    <cfRule type="expression" dxfId="514" priority="248" stopIfTrue="1">
      <formula>$F$11="Completado"</formula>
    </cfRule>
    <cfRule type="expression" dxfId="513" priority="249" stopIfTrue="1">
      <formula>$F$11="Cancelado"</formula>
    </cfRule>
    <cfRule type="expression" dxfId="512" priority="250" stopIfTrue="1">
      <formula>$F$11="Vencido"</formula>
    </cfRule>
  </conditionalFormatting>
  <conditionalFormatting sqref="C12 G12:J12">
    <cfRule type="expression" dxfId="511" priority="241" stopIfTrue="1">
      <formula>$F$12="Ejecución"</formula>
    </cfRule>
    <cfRule type="expression" dxfId="510" priority="242" stopIfTrue="1">
      <formula>$F$12="En espera"</formula>
    </cfRule>
    <cfRule type="expression" dxfId="509" priority="243" stopIfTrue="1">
      <formula>$F$12="Completado"</formula>
    </cfRule>
    <cfRule type="expression" dxfId="508" priority="244" stopIfTrue="1">
      <formula>$F$12="Cancelado"</formula>
    </cfRule>
    <cfRule type="expression" dxfId="507" priority="245" stopIfTrue="1">
      <formula>$F$12="Vencido"</formula>
    </cfRule>
  </conditionalFormatting>
  <conditionalFormatting sqref="F10:F15">
    <cfRule type="expression" dxfId="506" priority="6" stopIfTrue="1">
      <formula>$F10="Ejecución"</formula>
    </cfRule>
    <cfRule type="expression" dxfId="505" priority="7" stopIfTrue="1">
      <formula>$F10="En espera"</formula>
    </cfRule>
    <cfRule type="expression" dxfId="504" priority="8" stopIfTrue="1">
      <formula>$F10="Completado"</formula>
    </cfRule>
    <cfRule type="expression" dxfId="503" priority="9" stopIfTrue="1">
      <formula>$F10="Cancelado"</formula>
    </cfRule>
    <cfRule type="expression" dxfId="502" priority="10" stopIfTrue="1">
      <formula>$F10="Vencido"</formula>
    </cfRule>
  </conditionalFormatting>
  <conditionalFormatting sqref="D10:E15">
    <cfRule type="expression" dxfId="501" priority="1" stopIfTrue="1">
      <formula>$F$9="Ejecución"</formula>
    </cfRule>
    <cfRule type="expression" dxfId="500" priority="2" stopIfTrue="1">
      <formula>$F$9="En espera"</formula>
    </cfRule>
    <cfRule type="expression" dxfId="499" priority="3" stopIfTrue="1">
      <formula>$F$9="Completado"</formula>
    </cfRule>
    <cfRule type="expression" dxfId="498" priority="4" stopIfTrue="1">
      <formula>$F$9="Cancelado"</formula>
    </cfRule>
    <cfRule type="expression" dxfId="497" priority="5" stopIfTrue="1">
      <formula>$F$9="Vencido"</formula>
    </cfRule>
  </conditionalFormatting>
  <dataValidations count="2">
    <dataValidation type="list" allowBlank="1" showInputMessage="1" sqref="E7:E41">
      <formula1>"Alta,Normal,Baja"</formula1>
    </dataValidation>
    <dataValidation type="list" allowBlank="1" showInputMessage="1" sqref="F7:F41">
      <formula1>"No iniciado,Ejecución,En espera,Completado,Cancelado,Vencido"</formula1>
    </dataValidation>
  </dataValidations>
  <pageMargins left="0.7" right="0.7" top="0.75" bottom="0.75" header="0.3" footer="0.3"/>
  <pageSetup orientation="portrait" horizontalDpi="4294967293" verticalDpi="4294967293"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7F60BC"/>
  </sheetPr>
  <dimension ref="A1:T58"/>
  <sheetViews>
    <sheetView showGridLines="0" topLeftCell="A5" zoomScale="85" zoomScaleNormal="85" workbookViewId="0">
      <selection activeCell="D43" sqref="D43"/>
    </sheetView>
  </sheetViews>
  <sheetFormatPr baseColWidth="10" defaultColWidth="0" defaultRowHeight="14.5" zeroHeight="1" x14ac:dyDescent="0.35"/>
  <cols>
    <col min="1" max="2" width="4.1796875" customWidth="1"/>
    <col min="3" max="3" width="5.453125" customWidth="1"/>
    <col min="4" max="4" width="61.1796875" customWidth="1"/>
    <col min="5" max="5" width="22.1796875" customWidth="1"/>
    <col min="6" max="13" width="11.453125" customWidth="1"/>
    <col min="14" max="14" width="4.81640625" customWidth="1"/>
    <col min="15" max="20" width="0" hidden="1" customWidth="1"/>
    <col min="21" max="16384" width="11.453125" hidden="1"/>
  </cols>
  <sheetData>
    <row r="1" spans="2:13" x14ac:dyDescent="0.35"/>
    <row r="2" spans="2:13" ht="18.75" customHeight="1" x14ac:dyDescent="0.35">
      <c r="B2" s="1"/>
      <c r="C2" s="2"/>
      <c r="D2" s="2"/>
      <c r="E2" s="27"/>
      <c r="F2" s="27"/>
      <c r="G2" s="27"/>
      <c r="H2" s="27"/>
      <c r="I2" s="27"/>
      <c r="J2" s="27"/>
      <c r="K2" s="27"/>
      <c r="L2" s="27"/>
      <c r="M2" s="3"/>
    </row>
    <row r="3" spans="2:13" ht="35" x14ac:dyDescent="0.35">
      <c r="B3" s="84"/>
      <c r="C3" s="85"/>
      <c r="D3" s="86"/>
      <c r="E3" s="86"/>
      <c r="F3" s="86" t="s">
        <v>250</v>
      </c>
      <c r="G3" s="86"/>
      <c r="H3" s="86"/>
      <c r="I3" s="86"/>
      <c r="J3" s="86"/>
      <c r="K3" s="86"/>
      <c r="L3" s="86"/>
      <c r="M3" s="87"/>
    </row>
    <row r="4" spans="2:13" ht="18.75" customHeight="1" x14ac:dyDescent="0.35">
      <c r="B4" s="4"/>
      <c r="C4" s="16"/>
      <c r="D4" s="16"/>
      <c r="E4" s="29"/>
      <c r="F4" s="29"/>
      <c r="G4" s="29"/>
      <c r="H4" s="29"/>
      <c r="I4" s="29"/>
      <c r="J4" s="29"/>
      <c r="K4" s="29"/>
      <c r="L4" s="29"/>
      <c r="M4" s="5"/>
    </row>
    <row r="5" spans="2:13" x14ac:dyDescent="0.35">
      <c r="B5" s="6"/>
      <c r="M5" s="17"/>
    </row>
    <row r="6" spans="2:13" ht="24" customHeight="1" x14ac:dyDescent="0.35">
      <c r="B6" s="6"/>
      <c r="C6" s="275" t="s">
        <v>63</v>
      </c>
      <c r="D6" s="276" t="s">
        <v>64</v>
      </c>
      <c r="E6" s="276" t="s">
        <v>48</v>
      </c>
      <c r="M6" s="17"/>
    </row>
    <row r="7" spans="2:13" ht="18" customHeight="1" x14ac:dyDescent="0.35">
      <c r="B7" s="6"/>
      <c r="C7" s="88">
        <v>1</v>
      </c>
      <c r="D7" s="92" t="s">
        <v>34</v>
      </c>
      <c r="E7" s="90" t="s">
        <v>59</v>
      </c>
      <c r="M7" s="17"/>
    </row>
    <row r="8" spans="2:13" ht="18" customHeight="1" x14ac:dyDescent="0.35">
      <c r="B8" s="6"/>
      <c r="C8" s="88">
        <v>2</v>
      </c>
      <c r="D8" s="89" t="s">
        <v>737</v>
      </c>
      <c r="E8" s="90" t="s">
        <v>59</v>
      </c>
      <c r="M8" s="17"/>
    </row>
    <row r="9" spans="2:13" ht="18" customHeight="1" x14ac:dyDescent="0.35">
      <c r="B9" s="6"/>
      <c r="C9" s="91">
        <v>3</v>
      </c>
      <c r="D9" s="104" t="s">
        <v>738</v>
      </c>
      <c r="E9" s="93" t="s">
        <v>59</v>
      </c>
      <c r="M9" s="17"/>
    </row>
    <row r="10" spans="2:13" ht="18" customHeight="1" x14ac:dyDescent="0.35">
      <c r="B10" s="6"/>
      <c r="C10" s="94">
        <v>4</v>
      </c>
      <c r="D10" s="95" t="s">
        <v>740</v>
      </c>
      <c r="E10" s="96" t="s">
        <v>60</v>
      </c>
      <c r="M10" s="17"/>
    </row>
    <row r="11" spans="2:13" ht="18" customHeight="1" x14ac:dyDescent="0.35">
      <c r="B11" s="6"/>
      <c r="C11" s="88">
        <v>5</v>
      </c>
      <c r="D11" s="89" t="s">
        <v>742</v>
      </c>
      <c r="E11" s="90" t="s">
        <v>60</v>
      </c>
      <c r="M11" s="17"/>
    </row>
    <row r="12" spans="2:13" ht="18" customHeight="1" x14ac:dyDescent="0.35">
      <c r="B12" s="6"/>
      <c r="C12" s="88">
        <v>6</v>
      </c>
      <c r="D12" s="89" t="s">
        <v>741</v>
      </c>
      <c r="E12" s="90" t="s">
        <v>60</v>
      </c>
      <c r="M12" s="17"/>
    </row>
    <row r="13" spans="2:13" ht="18" customHeight="1" x14ac:dyDescent="0.35">
      <c r="B13" s="6"/>
      <c r="C13" s="97">
        <v>7</v>
      </c>
      <c r="D13" s="98" t="s">
        <v>739</v>
      </c>
      <c r="E13" s="99" t="s">
        <v>60</v>
      </c>
      <c r="M13" s="17"/>
    </row>
    <row r="14" spans="2:13" ht="18" customHeight="1" x14ac:dyDescent="0.35">
      <c r="B14" s="6"/>
      <c r="C14" s="103">
        <v>8</v>
      </c>
      <c r="D14" s="104" t="s">
        <v>743</v>
      </c>
      <c r="E14" s="99" t="s">
        <v>60</v>
      </c>
      <c r="M14" s="17"/>
    </row>
    <row r="15" spans="2:13" ht="18" customHeight="1" x14ac:dyDescent="0.35">
      <c r="B15" s="6"/>
      <c r="C15" s="100">
        <v>9</v>
      </c>
      <c r="D15" s="101" t="s">
        <v>746</v>
      </c>
      <c r="E15" s="102" t="s">
        <v>61</v>
      </c>
      <c r="M15" s="17"/>
    </row>
    <row r="16" spans="2:13" ht="18" customHeight="1" x14ac:dyDescent="0.35">
      <c r="B16" s="6"/>
      <c r="C16" s="88">
        <v>10</v>
      </c>
      <c r="D16" s="89" t="s">
        <v>19</v>
      </c>
      <c r="E16" s="90" t="s">
        <v>61</v>
      </c>
      <c r="M16" s="17"/>
    </row>
    <row r="17" spans="2:15" ht="18" customHeight="1" x14ac:dyDescent="0.35">
      <c r="B17" s="6"/>
      <c r="C17" s="88">
        <v>11</v>
      </c>
      <c r="D17" s="89" t="s">
        <v>35</v>
      </c>
      <c r="E17" s="90" t="s">
        <v>61</v>
      </c>
      <c r="M17" s="17"/>
    </row>
    <row r="18" spans="2:15" ht="18" customHeight="1" x14ac:dyDescent="0.35">
      <c r="B18" s="6"/>
      <c r="C18" s="88">
        <v>12</v>
      </c>
      <c r="D18" s="89" t="s">
        <v>36</v>
      </c>
      <c r="E18" s="90" t="s">
        <v>61</v>
      </c>
      <c r="M18" s="17"/>
    </row>
    <row r="19" spans="2:15" ht="18" customHeight="1" x14ac:dyDescent="0.35">
      <c r="B19" s="6"/>
      <c r="C19" s="88">
        <v>13</v>
      </c>
      <c r="D19" s="89" t="s">
        <v>747</v>
      </c>
      <c r="E19" s="90" t="s">
        <v>61</v>
      </c>
      <c r="M19" s="17"/>
    </row>
    <row r="20" spans="2:15" ht="18" customHeight="1" x14ac:dyDescent="0.35">
      <c r="B20" s="6"/>
      <c r="C20" s="88">
        <v>14</v>
      </c>
      <c r="D20" s="89" t="s">
        <v>744</v>
      </c>
      <c r="E20" s="90" t="s">
        <v>61</v>
      </c>
      <c r="M20" s="17"/>
    </row>
    <row r="21" spans="2:15" ht="18" customHeight="1" x14ac:dyDescent="0.35">
      <c r="B21" s="6"/>
      <c r="C21" s="103">
        <v>15</v>
      </c>
      <c r="D21" s="104" t="s">
        <v>745</v>
      </c>
      <c r="E21" s="105" t="s">
        <v>61</v>
      </c>
      <c r="M21" s="17"/>
    </row>
    <row r="22" spans="2:15" ht="18" customHeight="1" x14ac:dyDescent="0.35">
      <c r="B22" s="6"/>
      <c r="C22" s="106">
        <v>16</v>
      </c>
      <c r="D22" s="107" t="s">
        <v>748</v>
      </c>
      <c r="E22" s="108" t="s">
        <v>62</v>
      </c>
      <c r="M22" s="17"/>
    </row>
    <row r="23" spans="2:15" ht="18" customHeight="1" x14ac:dyDescent="0.35">
      <c r="B23" s="6"/>
      <c r="C23" s="277"/>
      <c r="D23" s="278"/>
      <c r="E23" s="279"/>
      <c r="M23" s="17"/>
    </row>
    <row r="24" spans="2:15" ht="18" customHeight="1" x14ac:dyDescent="0.35">
      <c r="B24" s="6"/>
      <c r="C24" s="109"/>
      <c r="D24" s="110"/>
      <c r="E24" s="13"/>
      <c r="M24" s="17"/>
    </row>
    <row r="25" spans="2:15" ht="18" customHeight="1" x14ac:dyDescent="0.35">
      <c r="B25" s="6"/>
      <c r="C25" s="109"/>
      <c r="D25" s="110"/>
      <c r="E25" s="13"/>
      <c r="M25" s="17"/>
    </row>
    <row r="26" spans="2:15" ht="18" customHeight="1" x14ac:dyDescent="0.35">
      <c r="B26" s="6"/>
      <c r="C26" s="109"/>
      <c r="D26" s="110"/>
      <c r="E26" s="13"/>
      <c r="M26" s="17"/>
    </row>
    <row r="27" spans="2:15" ht="18" customHeight="1" x14ac:dyDescent="0.35">
      <c r="B27" s="6"/>
      <c r="C27" s="109"/>
      <c r="D27" s="110"/>
      <c r="E27" s="13"/>
      <c r="M27" s="17"/>
    </row>
    <row r="28" spans="2:15" ht="18" customHeight="1" x14ac:dyDescent="0.35">
      <c r="B28" s="6"/>
      <c r="C28" s="109"/>
      <c r="D28" s="110"/>
      <c r="E28" s="13"/>
      <c r="M28" s="17"/>
    </row>
    <row r="29" spans="2:15" ht="25.5" customHeight="1" x14ac:dyDescent="0.35">
      <c r="B29" s="6"/>
      <c r="C29" s="44" t="s">
        <v>63</v>
      </c>
      <c r="D29" s="284" t="s">
        <v>42</v>
      </c>
      <c r="E29" s="284"/>
      <c r="G29" s="13"/>
      <c r="M29" s="17"/>
      <c r="O29" s="17"/>
    </row>
    <row r="30" spans="2:15" ht="18" customHeight="1" x14ac:dyDescent="0.35">
      <c r="B30" s="6"/>
      <c r="C30" s="88">
        <v>1</v>
      </c>
      <c r="D30" s="265" t="s">
        <v>20</v>
      </c>
      <c r="E30" s="13"/>
      <c r="G30" s="13"/>
      <c r="M30" s="17"/>
      <c r="O30" s="17"/>
    </row>
    <row r="31" spans="2:15" ht="18" customHeight="1" x14ac:dyDescent="0.35">
      <c r="B31" s="6"/>
      <c r="C31" s="88">
        <v>2</v>
      </c>
      <c r="D31" s="265" t="s">
        <v>21</v>
      </c>
      <c r="E31" s="13"/>
      <c r="G31" s="13"/>
      <c r="M31" s="17"/>
      <c r="O31" s="17"/>
    </row>
    <row r="32" spans="2:15" ht="18" customHeight="1" x14ac:dyDescent="0.35">
      <c r="B32" s="6"/>
      <c r="C32" s="91">
        <v>3</v>
      </c>
      <c r="D32" s="265" t="s">
        <v>717</v>
      </c>
      <c r="E32" s="13"/>
      <c r="G32" s="13"/>
      <c r="M32" s="17"/>
      <c r="O32" s="17"/>
    </row>
    <row r="33" spans="2:15" ht="18" customHeight="1" x14ac:dyDescent="0.35">
      <c r="B33" s="6"/>
      <c r="C33" s="88">
        <v>4</v>
      </c>
      <c r="D33" s="324" t="s">
        <v>22</v>
      </c>
      <c r="E33" s="13"/>
      <c r="G33" s="13"/>
      <c r="M33" s="17"/>
      <c r="O33" s="17"/>
    </row>
    <row r="34" spans="2:15" ht="18" customHeight="1" x14ac:dyDescent="0.35">
      <c r="B34" s="6"/>
      <c r="C34" s="88">
        <v>5</v>
      </c>
      <c r="D34" s="265" t="s">
        <v>23</v>
      </c>
      <c r="E34" s="13"/>
      <c r="G34" s="13"/>
      <c r="M34" s="17"/>
      <c r="O34" s="17"/>
    </row>
    <row r="35" spans="2:15" ht="18" customHeight="1" x14ac:dyDescent="0.35">
      <c r="B35" s="6"/>
      <c r="C35" s="91">
        <v>6</v>
      </c>
      <c r="D35" s="265" t="s">
        <v>713</v>
      </c>
      <c r="E35" s="13"/>
      <c r="G35" s="13"/>
      <c r="M35" s="17"/>
      <c r="O35" s="17"/>
    </row>
    <row r="36" spans="2:15" ht="18" customHeight="1" x14ac:dyDescent="0.35">
      <c r="B36" s="6"/>
      <c r="C36" s="88">
        <v>7</v>
      </c>
      <c r="D36" s="265" t="s">
        <v>27</v>
      </c>
      <c r="E36" s="13"/>
      <c r="G36" s="13"/>
      <c r="M36" s="17"/>
      <c r="O36" s="17"/>
    </row>
    <row r="37" spans="2:15" ht="18" customHeight="1" x14ac:dyDescent="0.35">
      <c r="B37" s="6"/>
      <c r="C37" s="88">
        <v>8</v>
      </c>
      <c r="D37" s="265" t="s">
        <v>718</v>
      </c>
      <c r="E37" s="13"/>
      <c r="G37" s="13"/>
      <c r="M37" s="17"/>
      <c r="O37" s="17"/>
    </row>
    <row r="38" spans="2:15" ht="18" customHeight="1" x14ac:dyDescent="0.35">
      <c r="B38" s="6"/>
      <c r="C38" s="91">
        <v>9</v>
      </c>
      <c r="D38" s="265" t="s">
        <v>722</v>
      </c>
      <c r="E38" s="13"/>
      <c r="G38" s="13"/>
      <c r="M38" s="17"/>
      <c r="O38" s="17"/>
    </row>
    <row r="39" spans="2:15" ht="18" customHeight="1" x14ac:dyDescent="0.35">
      <c r="B39" s="6"/>
      <c r="C39" s="88">
        <v>10</v>
      </c>
      <c r="D39" s="324" t="s">
        <v>723</v>
      </c>
      <c r="E39" s="13"/>
      <c r="G39" s="13"/>
      <c r="M39" s="17"/>
      <c r="O39" s="17"/>
    </row>
    <row r="40" spans="2:15" ht="18" customHeight="1" x14ac:dyDescent="0.35">
      <c r="B40" s="6"/>
      <c r="C40" s="88">
        <v>11</v>
      </c>
      <c r="D40" s="265" t="s">
        <v>28</v>
      </c>
      <c r="E40" s="13"/>
      <c r="G40" s="13"/>
      <c r="M40" s="17"/>
      <c r="O40" s="17"/>
    </row>
    <row r="41" spans="2:15" ht="18" customHeight="1" x14ac:dyDescent="0.35">
      <c r="B41" s="6"/>
      <c r="C41" s="91">
        <v>12</v>
      </c>
      <c r="D41" s="265" t="s">
        <v>714</v>
      </c>
      <c r="E41" s="13"/>
      <c r="G41" s="13"/>
      <c r="M41" s="17"/>
      <c r="O41" s="17"/>
    </row>
    <row r="42" spans="2:15" ht="18" customHeight="1" x14ac:dyDescent="0.35">
      <c r="B42" s="6"/>
      <c r="C42" s="88">
        <v>13</v>
      </c>
      <c r="D42" s="265" t="s">
        <v>715</v>
      </c>
      <c r="E42" s="13"/>
      <c r="G42" s="13"/>
      <c r="M42" s="17"/>
      <c r="O42" s="17"/>
    </row>
    <row r="43" spans="2:15" ht="18" customHeight="1" x14ac:dyDescent="0.35">
      <c r="B43" s="6"/>
      <c r="C43" s="88">
        <v>14</v>
      </c>
      <c r="D43" s="265" t="s">
        <v>32</v>
      </c>
      <c r="E43" s="13"/>
      <c r="G43" s="13"/>
      <c r="M43" s="17"/>
      <c r="O43" s="17"/>
    </row>
    <row r="44" spans="2:15" ht="18" customHeight="1" x14ac:dyDescent="0.35">
      <c r="B44" s="6"/>
      <c r="C44" s="91">
        <v>15</v>
      </c>
      <c r="D44" s="265" t="s">
        <v>716</v>
      </c>
      <c r="E44" s="13"/>
      <c r="G44" s="13"/>
      <c r="M44" s="17"/>
      <c r="O44" s="17"/>
    </row>
    <row r="45" spans="2:15" ht="18" customHeight="1" x14ac:dyDescent="0.35">
      <c r="B45" s="6"/>
      <c r="C45" s="88">
        <v>16</v>
      </c>
      <c r="D45" s="324" t="s">
        <v>24</v>
      </c>
      <c r="E45" s="13"/>
      <c r="G45" s="13"/>
      <c r="M45" s="17"/>
      <c r="O45" s="17"/>
    </row>
    <row r="46" spans="2:15" ht="18" customHeight="1" x14ac:dyDescent="0.35">
      <c r="B46" s="6"/>
      <c r="C46" s="88">
        <v>17</v>
      </c>
      <c r="D46" s="265" t="s">
        <v>25</v>
      </c>
      <c r="E46" s="13"/>
      <c r="G46" s="13"/>
      <c r="M46" s="17"/>
      <c r="O46" s="17"/>
    </row>
    <row r="47" spans="2:15" ht="18" customHeight="1" x14ac:dyDescent="0.35">
      <c r="B47" s="6"/>
      <c r="C47" s="91">
        <v>18</v>
      </c>
      <c r="D47" s="324" t="s">
        <v>725</v>
      </c>
      <c r="E47" s="13"/>
      <c r="G47" s="13"/>
      <c r="M47" s="17"/>
      <c r="O47" s="17"/>
    </row>
    <row r="48" spans="2:15" ht="18" customHeight="1" x14ac:dyDescent="0.35">
      <c r="B48" s="6"/>
      <c r="C48" s="88">
        <v>19</v>
      </c>
      <c r="D48" s="265" t="s">
        <v>26</v>
      </c>
      <c r="E48" s="13"/>
      <c r="G48" s="13"/>
      <c r="M48" s="17"/>
      <c r="O48" s="17"/>
    </row>
    <row r="49" spans="2:15" ht="18" customHeight="1" x14ac:dyDescent="0.35">
      <c r="B49" s="6"/>
      <c r="C49" s="88">
        <v>20</v>
      </c>
      <c r="D49" s="265" t="s">
        <v>33</v>
      </c>
      <c r="E49" s="13"/>
      <c r="G49" s="13"/>
      <c r="M49" s="17"/>
      <c r="O49" s="17"/>
    </row>
    <row r="50" spans="2:15" ht="18" customHeight="1" x14ac:dyDescent="0.35">
      <c r="B50" s="6"/>
      <c r="C50" s="91">
        <v>21</v>
      </c>
      <c r="D50" s="265" t="s">
        <v>720</v>
      </c>
      <c r="E50" s="13"/>
      <c r="G50" s="13"/>
      <c r="M50" s="17"/>
      <c r="O50" s="17"/>
    </row>
    <row r="51" spans="2:15" ht="18" customHeight="1" x14ac:dyDescent="0.35">
      <c r="B51" s="6"/>
      <c r="C51" s="88">
        <v>22</v>
      </c>
      <c r="D51" s="265" t="s">
        <v>719</v>
      </c>
      <c r="E51" s="13"/>
      <c r="G51" s="13"/>
      <c r="M51" s="17"/>
      <c r="O51" s="17"/>
    </row>
    <row r="52" spans="2:15" ht="18" customHeight="1" x14ac:dyDescent="0.35">
      <c r="B52" s="6"/>
      <c r="C52" s="88">
        <v>23</v>
      </c>
      <c r="D52" s="265" t="s">
        <v>721</v>
      </c>
      <c r="E52" s="13"/>
      <c r="G52" s="13"/>
      <c r="M52" s="17"/>
    </row>
    <row r="53" spans="2:15" ht="18" customHeight="1" x14ac:dyDescent="0.35">
      <c r="B53" s="6"/>
      <c r="C53" s="91">
        <v>24</v>
      </c>
      <c r="D53" s="324" t="s">
        <v>724</v>
      </c>
      <c r="E53" s="13"/>
      <c r="G53" s="13"/>
      <c r="M53" s="17"/>
    </row>
    <row r="54" spans="2:15" ht="18" customHeight="1" x14ac:dyDescent="0.35">
      <c r="B54" s="6"/>
      <c r="C54" s="277"/>
      <c r="D54" s="265"/>
      <c r="E54" s="13"/>
      <c r="G54" s="13"/>
      <c r="M54" s="17"/>
    </row>
    <row r="55" spans="2:15" ht="18" customHeight="1" x14ac:dyDescent="0.35">
      <c r="B55" s="6"/>
      <c r="C55" s="277"/>
      <c r="D55" s="265"/>
      <c r="E55" s="13"/>
      <c r="G55" s="13"/>
      <c r="M55" s="17"/>
    </row>
    <row r="56" spans="2:15" ht="18" customHeight="1" x14ac:dyDescent="0.35">
      <c r="B56" s="6"/>
      <c r="C56" s="277"/>
      <c r="D56" s="324"/>
      <c r="E56" s="13"/>
      <c r="G56" s="13"/>
      <c r="M56" s="17"/>
    </row>
    <row r="57" spans="2:15" x14ac:dyDescent="0.35">
      <c r="B57" s="23"/>
      <c r="C57" s="24"/>
      <c r="D57" s="24"/>
      <c r="E57" s="24"/>
      <c r="F57" s="24"/>
      <c r="G57" s="24"/>
      <c r="H57" s="24"/>
      <c r="I57" s="24"/>
      <c r="J57" s="24"/>
      <c r="K57" s="24"/>
      <c r="L57" s="24"/>
      <c r="M57" s="25"/>
    </row>
    <row r="58" spans="2:15" x14ac:dyDescent="0.35"/>
  </sheetData>
  <sheetProtection selectLockedCells="1"/>
  <pageMargins left="0.7" right="0.7" top="0.75" bottom="0.75" header="0.3" footer="0.3"/>
  <pageSetup orientation="portrait" horizontalDpi="4294967293" verticalDpi="4294967293"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AE9BD5"/>
  </sheetPr>
  <dimension ref="A1:AG131"/>
  <sheetViews>
    <sheetView showGridLines="0" topLeftCell="E1" zoomScale="70" zoomScaleNormal="70" workbookViewId="0">
      <pane ySplit="6" topLeftCell="A54" activePane="bottomLeft" state="frozen"/>
      <selection pane="bottomLeft" activeCell="E48" sqref="E48"/>
    </sheetView>
  </sheetViews>
  <sheetFormatPr baseColWidth="10" defaultColWidth="0" defaultRowHeight="15.5" zeroHeight="1" x14ac:dyDescent="0.35"/>
  <cols>
    <col min="1" max="2" width="2.81640625" style="132" customWidth="1"/>
    <col min="3" max="3" width="17.453125" style="133" customWidth="1"/>
    <col min="4" max="4" width="19.1796875" style="132" customWidth="1"/>
    <col min="5" max="5" width="43.453125" style="132" customWidth="1"/>
    <col min="6" max="6" width="18" style="133" customWidth="1"/>
    <col min="7" max="7" width="17.1796875" style="133" customWidth="1"/>
    <col min="8" max="8" width="40.81640625" style="132" customWidth="1"/>
    <col min="9" max="9" width="15.81640625" style="133" customWidth="1"/>
    <col min="10" max="10" width="37.81640625" style="136" customWidth="1"/>
    <col min="11" max="11" width="11.1796875" style="135" customWidth="1"/>
    <col min="12" max="12" width="14.453125" style="135" hidden="1" customWidth="1"/>
    <col min="13" max="13" width="33.81640625" style="136" hidden="1" customWidth="1"/>
    <col min="14" max="14" width="8.453125" style="135" hidden="1" customWidth="1"/>
    <col min="15" max="15" width="35.1796875" style="136" hidden="1" customWidth="1"/>
    <col min="16" max="16" width="16.1796875" style="135" hidden="1" customWidth="1"/>
    <col min="17" max="17" width="27.81640625" style="136" hidden="1" customWidth="1"/>
    <col min="18" max="18" width="22" style="135" hidden="1" customWidth="1"/>
    <col min="19" max="19" width="27.1796875" style="136" hidden="1" customWidth="1"/>
    <col min="20" max="20" width="21.81640625" style="133" hidden="1" customWidth="1"/>
    <col min="21" max="21" width="42.81640625" style="132" hidden="1" customWidth="1"/>
    <col min="22" max="22" width="21.453125" style="133" hidden="1" customWidth="1"/>
    <col min="23" max="23" width="30.1796875" style="132" hidden="1" customWidth="1"/>
    <col min="24" max="24" width="37.1796875" style="136" hidden="1" customWidth="1"/>
    <col min="25" max="25" width="77.81640625" style="136" hidden="1" customWidth="1"/>
    <col min="26" max="26" width="15.453125" style="136" customWidth="1"/>
    <col min="27" max="27" width="13.81640625" style="133" customWidth="1"/>
    <col min="28" max="28" width="38.81640625" style="132" customWidth="1"/>
    <col min="29" max="29" width="50.1796875" style="132" customWidth="1"/>
    <col min="30" max="30" width="21" style="132" customWidth="1"/>
    <col min="31" max="31" width="23.81640625" style="132" customWidth="1"/>
    <col min="32" max="32" width="4.1796875" style="132" customWidth="1"/>
    <col min="33" max="33" width="7.81640625" style="132" hidden="1" customWidth="1"/>
    <col min="34" max="16384" width="11.453125" style="132" hidden="1"/>
  </cols>
  <sheetData>
    <row r="1" spans="2:32" ht="15.75" customHeight="1" x14ac:dyDescent="0.35"/>
    <row r="2" spans="2:32" ht="15.75" customHeight="1" x14ac:dyDescent="0.35">
      <c r="B2" s="1"/>
      <c r="C2" s="137"/>
      <c r="D2" s="137"/>
      <c r="E2" s="137"/>
      <c r="F2" s="137"/>
      <c r="G2" s="137"/>
      <c r="H2" s="137"/>
      <c r="I2" s="137"/>
      <c r="J2" s="139"/>
      <c r="K2" s="139"/>
      <c r="L2" s="139"/>
      <c r="M2" s="139"/>
      <c r="N2" s="139"/>
      <c r="O2" s="139"/>
      <c r="P2" s="139"/>
      <c r="Q2" s="139"/>
      <c r="R2" s="139"/>
      <c r="S2" s="139"/>
      <c r="T2" s="137"/>
      <c r="U2" s="137"/>
      <c r="V2" s="137"/>
      <c r="W2" s="137"/>
      <c r="X2" s="139"/>
      <c r="Y2" s="139"/>
      <c r="Z2" s="139"/>
      <c r="AA2" s="137"/>
      <c r="AB2" s="137"/>
      <c r="AC2" s="137"/>
      <c r="AD2" s="137"/>
      <c r="AE2" s="137"/>
      <c r="AF2" s="137"/>
    </row>
    <row r="3" spans="2:32" ht="45" x14ac:dyDescent="0.35">
      <c r="B3" s="4"/>
      <c r="C3" s="142"/>
      <c r="D3" s="143"/>
      <c r="E3" s="143"/>
      <c r="F3" s="144"/>
      <c r="G3" s="143" t="s">
        <v>573</v>
      </c>
      <c r="H3" s="143"/>
      <c r="I3" s="144"/>
      <c r="J3" s="146"/>
      <c r="K3" s="145"/>
      <c r="L3" s="145"/>
      <c r="M3" s="146"/>
      <c r="N3" s="145"/>
      <c r="O3" s="146"/>
      <c r="P3" s="145"/>
      <c r="Q3" s="146"/>
      <c r="R3" s="145"/>
      <c r="S3" s="146"/>
      <c r="T3" s="144"/>
      <c r="U3" s="143"/>
      <c r="V3" s="144"/>
      <c r="W3" s="143"/>
      <c r="X3" s="146"/>
      <c r="Y3" s="146"/>
      <c r="Z3" s="146"/>
      <c r="AA3" s="144"/>
      <c r="AB3" s="143"/>
      <c r="AC3" s="143"/>
      <c r="AD3" s="143"/>
      <c r="AE3" s="143"/>
      <c r="AF3" s="143"/>
    </row>
    <row r="4" spans="2:32" ht="21" customHeight="1" x14ac:dyDescent="0.35">
      <c r="B4" s="4"/>
      <c r="C4" s="198"/>
      <c r="D4" s="147"/>
      <c r="E4" s="147"/>
      <c r="F4" s="147"/>
      <c r="G4" s="147"/>
      <c r="H4" s="147"/>
      <c r="I4" s="147"/>
      <c r="J4" s="149"/>
      <c r="K4" s="149"/>
      <c r="L4" s="149"/>
      <c r="M4" s="149"/>
      <c r="N4" s="149"/>
      <c r="O4" s="149"/>
      <c r="P4" s="149"/>
      <c r="Q4" s="149"/>
      <c r="R4" s="149"/>
      <c r="S4" s="149"/>
      <c r="T4" s="147"/>
      <c r="U4" s="147"/>
      <c r="V4" s="147"/>
      <c r="W4" s="147"/>
      <c r="X4" s="149"/>
      <c r="Y4" s="149"/>
      <c r="Z4" s="149"/>
      <c r="AA4" s="147"/>
      <c r="AB4" s="147"/>
      <c r="AC4" s="147"/>
      <c r="AD4" s="147"/>
      <c r="AE4" s="147"/>
      <c r="AF4" s="147"/>
    </row>
    <row r="5" spans="2:32" ht="15.75" customHeight="1" x14ac:dyDescent="0.35">
      <c r="B5" s="150"/>
      <c r="C5" s="52"/>
      <c r="D5" s="133"/>
      <c r="E5" s="133"/>
      <c r="H5" s="133"/>
      <c r="J5" s="135"/>
      <c r="M5" s="135"/>
      <c r="O5" s="135"/>
      <c r="Q5" s="135"/>
      <c r="S5" s="135"/>
      <c r="U5" s="133"/>
      <c r="W5" s="133"/>
      <c r="X5" s="135"/>
      <c r="Y5" s="135"/>
      <c r="Z5" s="135"/>
      <c r="AB5" s="133"/>
      <c r="AC5" s="133"/>
      <c r="AD5" s="133"/>
      <c r="AE5" s="133"/>
      <c r="AF5" s="151"/>
    </row>
    <row r="6" spans="2:32" ht="46.5" customHeight="1" x14ac:dyDescent="0.35">
      <c r="B6" s="199"/>
      <c r="C6" s="280" t="s">
        <v>43</v>
      </c>
      <c r="D6" s="281" t="s">
        <v>514</v>
      </c>
      <c r="E6" s="281" t="s">
        <v>288</v>
      </c>
      <c r="F6" s="281" t="s">
        <v>66</v>
      </c>
      <c r="G6" s="281" t="s">
        <v>438</v>
      </c>
      <c r="H6" s="281" t="s">
        <v>236</v>
      </c>
      <c r="I6" s="281" t="s">
        <v>439</v>
      </c>
      <c r="J6" s="281" t="s">
        <v>366</v>
      </c>
      <c r="K6" s="281" t="s">
        <v>68</v>
      </c>
      <c r="L6" s="281" t="s">
        <v>69</v>
      </c>
      <c r="M6" s="281" t="s">
        <v>70</v>
      </c>
      <c r="N6" s="281" t="s">
        <v>71</v>
      </c>
      <c r="O6" s="281" t="s">
        <v>72</v>
      </c>
      <c r="P6" s="281" t="s">
        <v>338</v>
      </c>
      <c r="Q6" s="281" t="s">
        <v>73</v>
      </c>
      <c r="R6" s="281" t="s">
        <v>74</v>
      </c>
      <c r="S6" s="281" t="s">
        <v>75</v>
      </c>
      <c r="T6" s="281" t="s">
        <v>76</v>
      </c>
      <c r="U6" s="281" t="s">
        <v>235</v>
      </c>
      <c r="V6" s="281" t="s">
        <v>77</v>
      </c>
      <c r="W6" s="281" t="s">
        <v>78</v>
      </c>
      <c r="X6" s="281" t="s">
        <v>79</v>
      </c>
      <c r="Y6" s="281" t="s">
        <v>80</v>
      </c>
      <c r="Z6" s="281" t="s">
        <v>81</v>
      </c>
      <c r="AA6" s="281" t="s">
        <v>82</v>
      </c>
      <c r="AB6" s="281" t="s">
        <v>251</v>
      </c>
      <c r="AC6" s="281" t="s">
        <v>83</v>
      </c>
      <c r="AD6" s="281" t="s">
        <v>84</v>
      </c>
      <c r="AE6" s="282" t="s">
        <v>85</v>
      </c>
      <c r="AF6" s="151"/>
    </row>
    <row r="7" spans="2:32" ht="63" customHeight="1" x14ac:dyDescent="0.35">
      <c r="B7" s="199"/>
      <c r="C7" s="331" t="s">
        <v>336</v>
      </c>
      <c r="D7" s="200" t="s">
        <v>427</v>
      </c>
      <c r="E7" s="332"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7" s="201" t="s">
        <v>86</v>
      </c>
      <c r="G7" s="201" t="s">
        <v>498</v>
      </c>
      <c r="H7" s="333" t="str">
        <f>IF(Matriz_Alineación_2020_2024[[#This Row],[ID ESTRATÉGIA]]="","",VLOOKUP(Matriz_Alineación_2020_2024[[#This Row],[ID ESTRATÉGIA]],Estrategias_[],2,FALSE))</f>
        <v>Fomento de la apropiación, uso y disfrute del arte y la cultura en el espacio público.</v>
      </c>
      <c r="I7" s="200" t="s">
        <v>465</v>
      </c>
      <c r="J7" s="332" t="str">
        <f>IF(Matriz_Alineación_2020_2024[[#This Row],[ID INDICADOR]]="","",VLOOKUP(Matriz_Alineación_2020_2024[[#This Row],[ID INDICADOR]],Indicadores_[],2,FALSE))</f>
        <v>Porcentaje de avance de la estrategia implementada para la atención de artistas en el espacio público que propicie el goce efectivo de los derechos culturales de la ciudadanía.</v>
      </c>
      <c r="K7" s="201">
        <f>IF(Matriz_Alineación_2020_2024[[#This Row],[ID INDICADOR]]="","",VLOOKUP(Matriz_Alineación_2020_2024[[#This Row],[ID INDICADOR]],Indicadores_[],4,FALSE))</f>
        <v>100</v>
      </c>
      <c r="L7" s="317">
        <v>1</v>
      </c>
      <c r="M7" s="318" t="s">
        <v>87</v>
      </c>
      <c r="N7" s="317">
        <v>11</v>
      </c>
      <c r="O7" s="318" t="s">
        <v>88</v>
      </c>
      <c r="P7" s="317">
        <v>4</v>
      </c>
      <c r="Q7" s="318" t="s">
        <v>89</v>
      </c>
      <c r="R7" s="317">
        <v>24</v>
      </c>
      <c r="S7" s="318" t="s">
        <v>90</v>
      </c>
      <c r="T7" s="317">
        <v>174</v>
      </c>
      <c r="U7" s="319" t="s">
        <v>91</v>
      </c>
      <c r="V7" s="317">
        <v>188</v>
      </c>
      <c r="W7" s="318" t="s">
        <v>92</v>
      </c>
      <c r="X7" s="319" t="s">
        <v>93</v>
      </c>
      <c r="Y7" s="318" t="s">
        <v>316</v>
      </c>
      <c r="Z7" s="333" t="s">
        <v>327</v>
      </c>
      <c r="AA7" s="201">
        <v>7887</v>
      </c>
      <c r="AB7" s="332" t="s">
        <v>94</v>
      </c>
      <c r="AC7" s="332" t="str">
        <f>U7</f>
        <v>Implementar una (1) estrategia que permita atender a los artistas del espacio público, que propicie el goce efectivo de los derechos culturales de la ciudadanía</v>
      </c>
      <c r="AD7" s="332" t="s">
        <v>739</v>
      </c>
      <c r="AE7" s="202" t="s">
        <v>714</v>
      </c>
      <c r="AF7" s="151"/>
    </row>
    <row r="8" spans="2:32" ht="63" customHeight="1" x14ac:dyDescent="0.35">
      <c r="B8" s="199"/>
      <c r="C8" s="331" t="s">
        <v>336</v>
      </c>
      <c r="D8" s="200" t="s">
        <v>427</v>
      </c>
      <c r="E8" s="332"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8" s="201" t="s">
        <v>86</v>
      </c>
      <c r="G8" s="201" t="s">
        <v>498</v>
      </c>
      <c r="H8" s="333" t="str">
        <f>IF(Matriz_Alineación_2020_2024[[#This Row],[ID ESTRATÉGIA]]="","",VLOOKUP(Matriz_Alineación_2020_2024[[#This Row],[ID ESTRATÉGIA]],Estrategias_[],2,FALSE))</f>
        <v>Fomento de la apropiación, uso y disfrute del arte y la cultura en el espacio público.</v>
      </c>
      <c r="I8" s="200" t="s">
        <v>466</v>
      </c>
      <c r="J8" s="332" t="str">
        <f>IF(Matriz_Alineación_2020_2024[[#This Row],[ID INDICADOR]]="","",VLOOKUP(Matriz_Alineación_2020_2024[[#This Row],[ID INDICADOR]],Indicadores_[],2,FALSE))</f>
        <v>Número de actividades desarrolladas de impacto artístico, cultural y patrimonial en Bogotá y la Región.</v>
      </c>
      <c r="K8" s="201">
        <f>IF(Matriz_Alineación_2020_2024[[#This Row],[ID INDICADOR]]="","",VLOOKUP(Matriz_Alineación_2020_2024[[#This Row],[ID INDICADOR]],Indicadores_[],4,FALSE))</f>
        <v>10</v>
      </c>
      <c r="L8" s="317">
        <v>1</v>
      </c>
      <c r="M8" s="318" t="s">
        <v>87</v>
      </c>
      <c r="N8" s="317">
        <v>11</v>
      </c>
      <c r="O8" s="318" t="s">
        <v>88</v>
      </c>
      <c r="P8" s="317">
        <v>4</v>
      </c>
      <c r="Q8" s="318" t="s">
        <v>89</v>
      </c>
      <c r="R8" s="317">
        <v>24</v>
      </c>
      <c r="S8" s="318" t="s">
        <v>90</v>
      </c>
      <c r="T8" s="317">
        <v>165</v>
      </c>
      <c r="U8" s="319" t="s">
        <v>95</v>
      </c>
      <c r="V8" s="317">
        <v>179</v>
      </c>
      <c r="W8" s="318" t="s">
        <v>96</v>
      </c>
      <c r="X8" s="319" t="s">
        <v>97</v>
      </c>
      <c r="Y8" s="318" t="s">
        <v>316</v>
      </c>
      <c r="Z8" s="333" t="s">
        <v>333</v>
      </c>
      <c r="AA8" s="201">
        <v>7887</v>
      </c>
      <c r="AB8" s="332" t="s">
        <v>94</v>
      </c>
      <c r="AC8" s="332" t="str">
        <f>U8</f>
        <v>Desarrollar diez (10) actividades de impacto artístico, cultural y patrimonial en Bogotá y la Región</v>
      </c>
      <c r="AD8" s="332" t="s">
        <v>739</v>
      </c>
      <c r="AE8" s="202" t="s">
        <v>714</v>
      </c>
      <c r="AF8" s="151"/>
    </row>
    <row r="9" spans="2:32" ht="72.75" customHeight="1" x14ac:dyDescent="0.35">
      <c r="B9" s="199"/>
      <c r="C9" s="331" t="s">
        <v>336</v>
      </c>
      <c r="D9" s="200" t="s">
        <v>427</v>
      </c>
      <c r="E9" s="332"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9" s="201" t="s">
        <v>118</v>
      </c>
      <c r="G9" s="201" t="s">
        <v>499</v>
      </c>
      <c r="H9" s="333" t="str">
        <f>IF(Matriz_Alineación_2020_2024[[#This Row],[ID ESTRATÉGIA]]="","",VLOOKUP(Matriz_Alineación_2020_2024[[#This Row],[ID ESTRATÉGIA]],Estrategias_[],2,FALSE))</f>
        <v>Generación de estrategias culturales que aporten a la transformación social, construcción de paz,  atención integral a poblaciones vulnerables y la promoción de los derechos humanos.</v>
      </c>
      <c r="I9" s="200" t="s">
        <v>507</v>
      </c>
      <c r="J9" s="332" t="str">
        <f>IF(Matriz_Alineación_2020_2024[[#This Row],[ID INDICADOR]]="","",VLOOKUP(Matriz_Alineación_2020_2024[[#This Row],[ID INDICADOR]],Indicadores_[],2,FALSE))</f>
        <v>Porcentaje de avance de las estrategias para fortalecer la gestión cultural territorial y los espacios de participación ciudadana del sector cultura, y su incidencia en los presupuestos participativos</v>
      </c>
      <c r="K9" s="201">
        <f>IF(Matriz_Alineación_2020_2024[[#This Row],[ID INDICADOR]]="","",VLOOKUP(Matriz_Alineación_2020_2024[[#This Row],[ID INDICADOR]],Indicadores_[],4,FALSE))</f>
        <v>100</v>
      </c>
      <c r="L9" s="317">
        <v>1</v>
      </c>
      <c r="M9" s="318" t="s">
        <v>87</v>
      </c>
      <c r="N9" s="317">
        <v>9</v>
      </c>
      <c r="O9" s="318" t="s">
        <v>98</v>
      </c>
      <c r="P9" s="317">
        <v>1</v>
      </c>
      <c r="Q9" s="318" t="s">
        <v>99</v>
      </c>
      <c r="R9" s="317">
        <v>21</v>
      </c>
      <c r="S9" s="318" t="s">
        <v>650</v>
      </c>
      <c r="T9" s="317">
        <v>148</v>
      </c>
      <c r="U9" s="319" t="s">
        <v>106</v>
      </c>
      <c r="V9" s="317">
        <v>160</v>
      </c>
      <c r="W9" s="318" t="s">
        <v>651</v>
      </c>
      <c r="X9" s="319" t="s">
        <v>102</v>
      </c>
      <c r="Y9" s="318" t="s">
        <v>316</v>
      </c>
      <c r="Z9" s="333" t="s">
        <v>103</v>
      </c>
      <c r="AA9" s="201">
        <v>7648</v>
      </c>
      <c r="AB9" s="332" t="s">
        <v>104</v>
      </c>
      <c r="AC9" s="332" t="s">
        <v>652</v>
      </c>
      <c r="AD9" s="332" t="s">
        <v>741</v>
      </c>
      <c r="AE9" s="202" t="s">
        <v>105</v>
      </c>
      <c r="AF9" s="151"/>
    </row>
    <row r="10" spans="2:32" ht="72.75" customHeight="1" x14ac:dyDescent="0.35">
      <c r="B10" s="199"/>
      <c r="C10" s="331" t="s">
        <v>336</v>
      </c>
      <c r="D10" s="200" t="s">
        <v>427</v>
      </c>
      <c r="E10" s="332"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10" s="201" t="s">
        <v>118</v>
      </c>
      <c r="G10" s="201" t="s">
        <v>499</v>
      </c>
      <c r="H10" s="333" t="str">
        <f>IF(Matriz_Alineación_2020_2024[[#This Row],[ID ESTRATÉGIA]]="","",VLOOKUP(Matriz_Alineación_2020_2024[[#This Row],[ID ESTRATÉGIA]],Estrategias_[],2,FALSE))</f>
        <v>Generación de estrategias culturales que aporten a la transformación social, construcción de paz,  atención integral a poblaciones vulnerables y la promoción de los derechos humanos.</v>
      </c>
      <c r="I10" s="200" t="s">
        <v>508</v>
      </c>
      <c r="J10" s="332" t="str">
        <f>IF(Matriz_Alineación_2020_2024[[#This Row],[ID INDICADOR]]="","",VLOOKUP(Matriz_Alineación_2020_2024[[#This Row],[ID INDICADOR]],Indicadores_[],2,FALSE))</f>
        <v>Porcentaje de avance de los procesos interculturales que fortalezcan los diálogos con la ciudadanía en sus múltiples diversidades</v>
      </c>
      <c r="K10" s="201">
        <f>IF(Matriz_Alineación_2020_2024[[#This Row],[ID INDICADOR]]="","",VLOOKUP(Matriz_Alineación_2020_2024[[#This Row],[ID INDICADOR]],Indicadores_[],4,FALSE))</f>
        <v>100</v>
      </c>
      <c r="L10" s="317">
        <v>1</v>
      </c>
      <c r="M10" s="318" t="s">
        <v>87</v>
      </c>
      <c r="N10" s="317">
        <v>9</v>
      </c>
      <c r="O10" s="318" t="s">
        <v>98</v>
      </c>
      <c r="P10" s="317">
        <v>1</v>
      </c>
      <c r="Q10" s="318" t="s">
        <v>99</v>
      </c>
      <c r="R10" s="317">
        <v>21</v>
      </c>
      <c r="S10" s="318" t="s">
        <v>650</v>
      </c>
      <c r="T10" s="317">
        <v>147</v>
      </c>
      <c r="U10" s="319" t="s">
        <v>545</v>
      </c>
      <c r="V10" s="317">
        <v>159</v>
      </c>
      <c r="W10" s="318" t="s">
        <v>101</v>
      </c>
      <c r="X10" s="319" t="s">
        <v>102</v>
      </c>
      <c r="Y10" s="318" t="s">
        <v>316</v>
      </c>
      <c r="Z10" s="333" t="s">
        <v>103</v>
      </c>
      <c r="AA10" s="201">
        <v>7648</v>
      </c>
      <c r="AB10" s="332" t="s">
        <v>104</v>
      </c>
      <c r="AC10" s="332" t="s">
        <v>653</v>
      </c>
      <c r="AD10" s="332" t="s">
        <v>741</v>
      </c>
      <c r="AE10" s="202" t="s">
        <v>105</v>
      </c>
      <c r="AF10" s="151"/>
    </row>
    <row r="11" spans="2:32" ht="72.75" customHeight="1" x14ac:dyDescent="0.35">
      <c r="B11" s="199"/>
      <c r="C11" s="331" t="s">
        <v>336</v>
      </c>
      <c r="D11" s="200" t="s">
        <v>427</v>
      </c>
      <c r="E11" s="332" t="str">
        <f>IF(Matriz_Alineación_2020_2024[[#This Row],[ID OBJETIVOS ESTRATÉGICOS]]=0,"",VLOOKUP(Matriz_Alineación_2020_2024[[#This Row],[ID OBJETIVOS ESTRATÉGICOS]],Objetivos_Estratégicos[],2,FALSE))</f>
        <v>Generar mejores condiciones de convivencia, respeto y cuidado a través de acciones de participación, arte en espacio público,  transformación social y construcción de paz.</v>
      </c>
      <c r="F11" s="201" t="s">
        <v>118</v>
      </c>
      <c r="G11" s="201" t="s">
        <v>499</v>
      </c>
      <c r="H11" s="333" t="str">
        <f>IF(Matriz_Alineación_2020_2024[[#This Row],[ID ESTRATÉGIA]]="","",VLOOKUP(Matriz_Alineación_2020_2024[[#This Row],[ID ESTRATÉGIA]],Estrategias_[],2,FALSE))</f>
        <v>Generación de estrategias culturales que aporten a la transformación social, construcción de paz,  atención integral a poblaciones vulnerables y la promoción de los derechos humanos.</v>
      </c>
      <c r="I11" s="200" t="s">
        <v>509</v>
      </c>
      <c r="J11" s="332" t="str">
        <f>IF(Matriz_Alineación_2020_2024[[#This Row],[ID INDICADOR]]="","",VLOOKUP(Matriz_Alineación_2020_2024[[#This Row],[ID INDICADOR]],Indicadores_[],2,FALSE))</f>
        <v>Número de procesos de concertación que promuevan las prácticas culturales, artísticas y patrimoniales en espacios identificados como entornos conflictivos</v>
      </c>
      <c r="K11" s="201">
        <f>IF(Matriz_Alineación_2020_2024[[#This Row],[ID INDICADOR]]="","",VLOOKUP(Matriz_Alineación_2020_2024[[#This Row],[ID INDICADOR]],Indicadores_[],4,FALSE))</f>
        <v>10</v>
      </c>
      <c r="L11" s="317">
        <v>3</v>
      </c>
      <c r="M11" s="318" t="s">
        <v>654</v>
      </c>
      <c r="N11" s="317">
        <v>22</v>
      </c>
      <c r="O11" s="318" t="s">
        <v>184</v>
      </c>
      <c r="P11" s="317">
        <v>10</v>
      </c>
      <c r="Q11" s="318" t="s">
        <v>655</v>
      </c>
      <c r="R11" s="317">
        <v>45</v>
      </c>
      <c r="S11" s="318" t="s">
        <v>185</v>
      </c>
      <c r="T11" s="317">
        <v>333</v>
      </c>
      <c r="U11" s="319" t="s">
        <v>656</v>
      </c>
      <c r="V11" s="317">
        <v>360</v>
      </c>
      <c r="W11" s="318" t="s">
        <v>186</v>
      </c>
      <c r="X11" s="319" t="s">
        <v>97</v>
      </c>
      <c r="Y11" s="318" t="s">
        <v>316</v>
      </c>
      <c r="Z11" s="333" t="s">
        <v>333</v>
      </c>
      <c r="AA11" s="201">
        <v>7610</v>
      </c>
      <c r="AB11" s="332" t="s">
        <v>660</v>
      </c>
      <c r="AC11" s="332" t="s">
        <v>657</v>
      </c>
      <c r="AD11" s="332" t="s">
        <v>741</v>
      </c>
      <c r="AE11" s="202" t="s">
        <v>105</v>
      </c>
      <c r="AF11" s="151"/>
    </row>
    <row r="12" spans="2:32" ht="127.5" customHeight="1" x14ac:dyDescent="0.35">
      <c r="B12" s="199"/>
      <c r="C12" s="331" t="s">
        <v>336</v>
      </c>
      <c r="D12" s="200" t="s">
        <v>428</v>
      </c>
      <c r="E12" s="332"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2" s="201" t="s">
        <v>107</v>
      </c>
      <c r="G12" s="201" t="s">
        <v>500</v>
      </c>
      <c r="H12" s="333" t="str">
        <f>IF(Matriz_Alineación_2020_2024[[#This Row],[ID ESTRATÉGIA]]="","",VLOOKUP(Matriz_Alineación_2020_2024[[#This Row],[ID ESTRATÉGIA]],Estrategias_[],2,FALSE))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2" s="200" t="s">
        <v>510</v>
      </c>
      <c r="J12" s="332" t="str">
        <f>IF(Matriz_Alineación_2020_2024[[#This Row],[ID INDICADOR]]="","",VLOOKUP(Matriz_Alineación_2020_2024[[#This Row],[ID INDICADOR]],Indicadores_[],2,FALSE))</f>
        <v>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v>
      </c>
      <c r="K12" s="201">
        <f>IF(Matriz_Alineación_2020_2024[[#This Row],[ID INDICADOR]]="","",VLOOKUP(Matriz_Alineación_2020_2024[[#This Row],[ID INDICADOR]],Indicadores_[],4,FALSE))</f>
        <v>100</v>
      </c>
      <c r="L12" s="317">
        <v>5</v>
      </c>
      <c r="M12" s="318" t="s">
        <v>108</v>
      </c>
      <c r="N12" s="317">
        <v>30</v>
      </c>
      <c r="O12" s="318" t="s">
        <v>109</v>
      </c>
      <c r="P12" s="317">
        <v>15</v>
      </c>
      <c r="Q12" s="318" t="s">
        <v>110</v>
      </c>
      <c r="R12" s="317">
        <v>55</v>
      </c>
      <c r="S12" s="318" t="s">
        <v>111</v>
      </c>
      <c r="T12" s="317">
        <v>474</v>
      </c>
      <c r="U12" s="319" t="s">
        <v>112</v>
      </c>
      <c r="V12" s="317">
        <v>519</v>
      </c>
      <c r="W12" s="318" t="s">
        <v>113</v>
      </c>
      <c r="X12" s="319" t="s">
        <v>314</v>
      </c>
      <c r="Y12" s="318" t="s">
        <v>316</v>
      </c>
      <c r="Z12" s="333" t="s">
        <v>321</v>
      </c>
      <c r="AA12" s="201">
        <v>7879</v>
      </c>
      <c r="AB12" s="332" t="s">
        <v>312</v>
      </c>
      <c r="AC12" s="332" t="s">
        <v>313</v>
      </c>
      <c r="AD12" s="332" t="s">
        <v>740</v>
      </c>
      <c r="AE12" s="202" t="s">
        <v>716</v>
      </c>
      <c r="AF12" s="151"/>
    </row>
    <row r="13" spans="2:32" ht="130.5" customHeight="1" x14ac:dyDescent="0.35">
      <c r="B13" s="199"/>
      <c r="C13" s="331" t="s">
        <v>336</v>
      </c>
      <c r="D13" s="200" t="s">
        <v>428</v>
      </c>
      <c r="E13" s="332"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3" s="201" t="s">
        <v>107</v>
      </c>
      <c r="G13" s="201" t="s">
        <v>500</v>
      </c>
      <c r="H13" s="333" t="str">
        <f>IF(Matriz_Alineación_2020_2024[[#This Row],[ID ESTRATÉGIA]]="","",VLOOKUP(Matriz_Alineación_2020_2024[[#This Row],[ID ESTRATÉGIA]],Estrategias_[],2,FALSE))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3" s="200" t="s">
        <v>511</v>
      </c>
      <c r="J13" s="332" t="str">
        <f>IF(Matriz_Alineación_2020_2024[[#This Row],[ID INDICADOR]]="","",VLOOKUP(Matriz_Alineación_2020_2024[[#This Row],[ID INDICADOR]],Indicadores_[],2,FALSE))</f>
        <v>Porcentaje de implementación del sistema de gestión de la información para el levantamiento y monitoreo de las estrategias de cambio cultural</v>
      </c>
      <c r="K13" s="201">
        <f>IF(Matriz_Alineación_2020_2024[[#This Row],[ID INDICADOR]]="","",VLOOKUP(Matriz_Alineación_2020_2024[[#This Row],[ID INDICADOR]],Indicadores_[],4,FALSE))</f>
        <v>100</v>
      </c>
      <c r="L13" s="317">
        <v>5</v>
      </c>
      <c r="M13" s="318" t="s">
        <v>108</v>
      </c>
      <c r="N13" s="317">
        <v>30</v>
      </c>
      <c r="O13" s="318" t="s">
        <v>109</v>
      </c>
      <c r="P13" s="317">
        <v>15</v>
      </c>
      <c r="Q13" s="318" t="s">
        <v>110</v>
      </c>
      <c r="R13" s="317">
        <v>55</v>
      </c>
      <c r="S13" s="318" t="s">
        <v>111</v>
      </c>
      <c r="T13" s="317">
        <v>476</v>
      </c>
      <c r="U13" s="319" t="s">
        <v>115</v>
      </c>
      <c r="V13" s="317">
        <v>521</v>
      </c>
      <c r="W13" s="318" t="s">
        <v>116</v>
      </c>
      <c r="X13" s="319" t="s">
        <v>703</v>
      </c>
      <c r="Y13" s="318" t="s">
        <v>317</v>
      </c>
      <c r="Z13" s="333" t="s">
        <v>328</v>
      </c>
      <c r="AA13" s="201">
        <v>7879</v>
      </c>
      <c r="AB13" s="332" t="s">
        <v>312</v>
      </c>
      <c r="AC13" s="332" t="s">
        <v>117</v>
      </c>
      <c r="AD13" s="332" t="s">
        <v>740</v>
      </c>
      <c r="AE13" s="202" t="s">
        <v>716</v>
      </c>
      <c r="AF13" s="151"/>
    </row>
    <row r="14" spans="2:32" ht="139.5" customHeight="1" x14ac:dyDescent="0.35">
      <c r="B14" s="199"/>
      <c r="C14" s="331" t="s">
        <v>336</v>
      </c>
      <c r="D14" s="200" t="s">
        <v>428</v>
      </c>
      <c r="E14" s="332"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4" s="201" t="s">
        <v>107</v>
      </c>
      <c r="G14" s="201" t="s">
        <v>501</v>
      </c>
      <c r="H14" s="333" t="str">
        <f>IF(Matriz_Alineación_2020_2024[[#This Row],[ID ESTRATÉGIA]]="","",VLOOKUP(Matriz_Alineación_2020_2024[[#This Row],[ID ESTRATÉGIA]],Estrategias_[],2,FALSE))</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I14" s="200" t="s">
        <v>512</v>
      </c>
      <c r="J14" s="332" t="str">
        <f>IF(Matriz_Alineación_2020_2024[[#This Row],[ID INDICADOR]]="","",VLOOKUP(Matriz_Alineación_2020_2024[[#This Row],[ID INDICADOR]],Indicadores_[],2,FALSE))</f>
        <v>Número de estrategias de cultura ciudadana diseñadas y acompañadas en la implementación en torno a los temas priorizados por la administración distrital.</v>
      </c>
      <c r="K14" s="201">
        <f>IF(Matriz_Alineación_2020_2024[[#This Row],[ID INDICADOR]]="","",VLOOKUP(Matriz_Alineación_2020_2024[[#This Row],[ID INDICADOR]],Indicadores_[],4,FALSE))</f>
        <v>13</v>
      </c>
      <c r="L14" s="317">
        <v>5</v>
      </c>
      <c r="M14" s="318" t="s">
        <v>108</v>
      </c>
      <c r="N14" s="317">
        <v>30</v>
      </c>
      <c r="O14" s="318" t="s">
        <v>109</v>
      </c>
      <c r="P14" s="317">
        <v>15</v>
      </c>
      <c r="Q14" s="318" t="s">
        <v>110</v>
      </c>
      <c r="R14" s="317">
        <v>55</v>
      </c>
      <c r="S14" s="318" t="s">
        <v>111</v>
      </c>
      <c r="T14" s="317">
        <v>475</v>
      </c>
      <c r="U14" s="319" t="s">
        <v>658</v>
      </c>
      <c r="V14" s="317">
        <v>520</v>
      </c>
      <c r="W14" s="318" t="s">
        <v>114</v>
      </c>
      <c r="X14" s="319" t="s">
        <v>314</v>
      </c>
      <c r="Y14" s="318" t="s">
        <v>316</v>
      </c>
      <c r="Z14" s="333" t="s">
        <v>321</v>
      </c>
      <c r="AA14" s="201">
        <v>7879</v>
      </c>
      <c r="AB14" s="332" t="s">
        <v>312</v>
      </c>
      <c r="AC14" s="332" t="s">
        <v>659</v>
      </c>
      <c r="AD14" s="332" t="s">
        <v>740</v>
      </c>
      <c r="AE14" s="202" t="s">
        <v>716</v>
      </c>
      <c r="AF14" s="151"/>
    </row>
    <row r="15" spans="2:32" ht="114.75" customHeight="1" x14ac:dyDescent="0.35">
      <c r="B15" s="199"/>
      <c r="C15" s="331" t="s">
        <v>336</v>
      </c>
      <c r="D15" s="200" t="s">
        <v>428</v>
      </c>
      <c r="E15" s="332" t="str">
        <f>IF(Matriz_Alineación_2020_2024[[#This Row],[ID OBJETIVOS ESTRATÉGICOS]]=0,"",VLOOKUP(Matriz_Alineación_2020_2024[[#This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5" s="201" t="s">
        <v>107</v>
      </c>
      <c r="G15" s="201" t="s">
        <v>502</v>
      </c>
      <c r="H15" s="333" t="str">
        <f>IF(Matriz_Alineación_2020_2024[[#This Row],[ID ESTRATÉGIA]]="","",VLOOKUP(Matriz_Alineación_2020_2024[[#This Row],[ID ESTRATÉGIA]],Estrategias_[],2,FALSE))</f>
        <v>Generación de articulaciones y sinergias entre el Estado, el sector privado y las organizaciones ciudadanas para el diálogo social y la acción colectiva en materia de cultura ciudadana y transformación cultural para impulsar la corresponsabilidad y el trabajo en red.</v>
      </c>
      <c r="I15" s="200" t="s">
        <v>513</v>
      </c>
      <c r="J15" s="332" t="str">
        <f>IF(Matriz_Alineación_2020_2024[[#This Row],[ID INDICADOR]]="","",VLOOKUP(Matriz_Alineación_2020_2024[[#This Row],[ID INDICADOR]],Indicadores_[],2,FALSE))</f>
        <v>Número de interacciones identificadas entre actores para la transformación cultural en el marco de la Red de Cultura Ciudadana</v>
      </c>
      <c r="K15" s="201">
        <f>IF(Matriz_Alineación_2020_2024[[#This Row],[ID INDICADOR]]="","",VLOOKUP(Matriz_Alineación_2020_2024[[#This Row],[ID INDICADOR]],Indicadores_[],4,FALSE))</f>
        <v>396</v>
      </c>
      <c r="L15" s="317">
        <v>5</v>
      </c>
      <c r="M15" s="318" t="s">
        <v>108</v>
      </c>
      <c r="N15" s="317">
        <v>9</v>
      </c>
      <c r="O15" s="318" t="s">
        <v>98</v>
      </c>
      <c r="P15" s="317">
        <v>15</v>
      </c>
      <c r="Q15" s="318" t="s">
        <v>110</v>
      </c>
      <c r="R15" s="317">
        <v>55</v>
      </c>
      <c r="S15" s="318" t="s">
        <v>111</v>
      </c>
      <c r="T15" s="317">
        <v>476</v>
      </c>
      <c r="U15" s="319" t="s">
        <v>115</v>
      </c>
      <c r="V15" s="317">
        <v>521</v>
      </c>
      <c r="W15" s="318" t="s">
        <v>116</v>
      </c>
      <c r="X15" s="319" t="s">
        <v>703</v>
      </c>
      <c r="Y15" s="318" t="s">
        <v>317</v>
      </c>
      <c r="Z15" s="333" t="s">
        <v>328</v>
      </c>
      <c r="AA15" s="201" t="s">
        <v>586</v>
      </c>
      <c r="AB15" s="332" t="s">
        <v>586</v>
      </c>
      <c r="AC15" s="332" t="s">
        <v>586</v>
      </c>
      <c r="AD15" s="332" t="s">
        <v>740</v>
      </c>
      <c r="AE15" s="202" t="s">
        <v>716</v>
      </c>
      <c r="AF15" s="151"/>
    </row>
    <row r="16" spans="2:32" ht="72" customHeight="1" x14ac:dyDescent="0.35">
      <c r="B16" s="199"/>
      <c r="C16" s="331" t="s">
        <v>336</v>
      </c>
      <c r="D16" s="200" t="s">
        <v>429</v>
      </c>
      <c r="E16" s="332"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6" s="201" t="s">
        <v>258</v>
      </c>
      <c r="G16" s="201" t="s">
        <v>503</v>
      </c>
      <c r="H16" s="333" t="str">
        <f>IF(Matriz_Alineación_2020_2024[[#This Row],[ID ESTRATÉGIA]]="","",VLOOKUP(Matriz_Alineación_2020_2024[[#This Row],[ID ESTRATÉGIA]],Estrategias_[],2,FALSE))</f>
        <v>Formación para el liderazgo y participación incidente</v>
      </c>
      <c r="I16" s="200" t="s">
        <v>467</v>
      </c>
      <c r="J16" s="332" t="str">
        <f>IF(Matriz_Alineación_2020_2024[[#This Row],[ID INDICADOR]]="","",VLOOKUP(Matriz_Alineación_2020_2024[[#This Row],[ID INDICADOR]],Indicadores_[],2,FALSE))</f>
        <v>Número de estrategias para el fortalecimiento y cualificación del Sistema Distrital de Arte, Cultura y Patrimonio, los procesos de participación y la gestión territorial.</v>
      </c>
      <c r="K16" s="201">
        <f>IF(Matriz_Alineación_2020_2024[[#This Row],[ID INDICADOR]]="","",VLOOKUP(Matriz_Alineación_2020_2024[[#This Row],[ID INDICADOR]],Indicadores_[],4,FALSE))</f>
        <v>26</v>
      </c>
      <c r="L16" s="317">
        <v>1</v>
      </c>
      <c r="M16" s="318" t="s">
        <v>87</v>
      </c>
      <c r="N16" s="317">
        <v>9</v>
      </c>
      <c r="O16" s="318" t="s">
        <v>98</v>
      </c>
      <c r="P16" s="317">
        <v>1</v>
      </c>
      <c r="Q16" s="318" t="s">
        <v>99</v>
      </c>
      <c r="R16" s="317">
        <v>21</v>
      </c>
      <c r="S16" s="318" t="s">
        <v>100</v>
      </c>
      <c r="T16" s="317">
        <v>148</v>
      </c>
      <c r="U16" s="319" t="s">
        <v>106</v>
      </c>
      <c r="V16" s="317">
        <v>160</v>
      </c>
      <c r="W16" s="318" t="s">
        <v>651</v>
      </c>
      <c r="X16" s="319" t="s">
        <v>102</v>
      </c>
      <c r="Y16" s="318" t="s">
        <v>316</v>
      </c>
      <c r="Z16" s="333" t="s">
        <v>103</v>
      </c>
      <c r="AA16" s="201">
        <v>7648</v>
      </c>
      <c r="AB16" s="332" t="s">
        <v>104</v>
      </c>
      <c r="AC16" s="332" t="s">
        <v>315</v>
      </c>
      <c r="AD16" s="332" t="s">
        <v>741</v>
      </c>
      <c r="AE16" s="202" t="s">
        <v>105</v>
      </c>
      <c r="AF16" s="151"/>
    </row>
    <row r="17" spans="2:32" ht="85.5" customHeight="1" x14ac:dyDescent="0.35">
      <c r="B17" s="199"/>
      <c r="C17" s="331" t="s">
        <v>336</v>
      </c>
      <c r="D17" s="200" t="s">
        <v>429</v>
      </c>
      <c r="E17" s="332"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7" s="201" t="s">
        <v>120</v>
      </c>
      <c r="G17" s="201" t="s">
        <v>504</v>
      </c>
      <c r="H17" s="333" t="str">
        <f>IF(Matriz_Alineación_2020_2024[[#This Row],[ID ESTRATÉGIA]]="","",VLOOKUP(Matriz_Alineación_2020_2024[[#This Row],[ID ESTRATÉGIA]],Estrategias_[],2,FALSE))</f>
        <v>Alianzas estratégicas sectoriales, intersectoriales, territoriales y diversas para fortalecer el Sistema Distrital de Arte, Cultura y Patrimonio.</v>
      </c>
      <c r="I17" s="200" t="s">
        <v>468</v>
      </c>
      <c r="J17" s="332" t="str">
        <f>IF(Matriz_Alineación_2020_2024[[#This Row],[ID INDICADOR]]="","",VLOOKUP(Matriz_Alineación_2020_2024[[#This Row],[ID INDICADOR]],Indicadores_[],2,FALSE))</f>
        <v>Número de estrategias para el fortalecimiento y cualificación del Sistema Distrital de Arte, Cultura y Patrimonio, los procesos de participación y la gestión territorial.</v>
      </c>
      <c r="K17" s="201">
        <f>IF(Matriz_Alineación_2020_2024[[#This Row],[ID INDICADOR]]="","",VLOOKUP(Matriz_Alineación_2020_2024[[#This Row],[ID INDICADOR]],Indicadores_[],4,FALSE))</f>
        <v>26</v>
      </c>
      <c r="L17" s="317">
        <v>1</v>
      </c>
      <c r="M17" s="318" t="s">
        <v>87</v>
      </c>
      <c r="N17" s="317">
        <v>9</v>
      </c>
      <c r="O17" s="318" t="s">
        <v>98</v>
      </c>
      <c r="P17" s="317">
        <v>1</v>
      </c>
      <c r="Q17" s="318" t="s">
        <v>99</v>
      </c>
      <c r="R17" s="317">
        <v>21</v>
      </c>
      <c r="S17" s="318" t="s">
        <v>100</v>
      </c>
      <c r="T17" s="317">
        <v>148</v>
      </c>
      <c r="U17" s="319" t="s">
        <v>106</v>
      </c>
      <c r="V17" s="317">
        <v>160</v>
      </c>
      <c r="W17" s="318" t="s">
        <v>651</v>
      </c>
      <c r="X17" s="319" t="s">
        <v>102</v>
      </c>
      <c r="Y17" s="318" t="s">
        <v>316</v>
      </c>
      <c r="Z17" s="333" t="s">
        <v>103</v>
      </c>
      <c r="AA17" s="201">
        <v>7648</v>
      </c>
      <c r="AB17" s="332" t="s">
        <v>104</v>
      </c>
      <c r="AC17" s="332" t="s">
        <v>315</v>
      </c>
      <c r="AD17" s="332" t="s">
        <v>741</v>
      </c>
      <c r="AE17" s="202" t="s">
        <v>105</v>
      </c>
      <c r="AF17" s="151"/>
    </row>
    <row r="18" spans="2:32" ht="85.5" customHeight="1" x14ac:dyDescent="0.35">
      <c r="B18" s="199"/>
      <c r="C18" s="331" t="s">
        <v>336</v>
      </c>
      <c r="D18" s="200" t="s">
        <v>429</v>
      </c>
      <c r="E18" s="332"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8" s="201" t="s">
        <v>124</v>
      </c>
      <c r="G18" s="201" t="s">
        <v>505</v>
      </c>
      <c r="H18" s="333" t="str">
        <f>IF(Matriz_Alineación_2020_2024[[#This Row],[ID ESTRATÉGIA]]="","",VLOOKUP(Matriz_Alineación_2020_2024[[#This Row],[ID ESTRATÉGIA]],Estrategias_[],2,FALSE))</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I18" s="200" t="s">
        <v>469</v>
      </c>
      <c r="J18" s="332" t="str">
        <f>IF(Matriz_Alineación_2020_2024[[#This Row],[ID INDICADOR]]="","",VLOOKUP(Matriz_Alineación_2020_2024[[#This Row],[ID INDICADOR]],Indicadores_[],2,FALSE))</f>
        <v>Porcentaje de acciones para el fortalecimiento de la comunicación pública realizadas</v>
      </c>
      <c r="K18" s="201">
        <f>IF(Matriz_Alineación_2020_2024[[#This Row],[ID INDICADOR]]="","",VLOOKUP(Matriz_Alineación_2020_2024[[#This Row],[ID INDICADOR]],Indicadores_[],4,FALSE))</f>
        <v>100</v>
      </c>
      <c r="L18" s="317">
        <v>5</v>
      </c>
      <c r="M18" s="318" t="s">
        <v>108</v>
      </c>
      <c r="N18" s="317">
        <v>30</v>
      </c>
      <c r="O18" s="318" t="s">
        <v>109</v>
      </c>
      <c r="P18" s="317">
        <v>15</v>
      </c>
      <c r="Q18" s="318" t="s">
        <v>110</v>
      </c>
      <c r="R18" s="317">
        <v>56</v>
      </c>
      <c r="S18" s="318" t="s">
        <v>125</v>
      </c>
      <c r="T18" s="317">
        <v>539</v>
      </c>
      <c r="U18" s="319" t="s">
        <v>126</v>
      </c>
      <c r="V18" s="317">
        <v>588</v>
      </c>
      <c r="W18" s="318" t="s">
        <v>127</v>
      </c>
      <c r="X18" s="319" t="s">
        <v>97</v>
      </c>
      <c r="Y18" s="318" t="s">
        <v>316</v>
      </c>
      <c r="Z18" s="333" t="s">
        <v>103</v>
      </c>
      <c r="AA18" s="201">
        <v>7646</v>
      </c>
      <c r="AB18" s="332" t="s">
        <v>128</v>
      </c>
      <c r="AC18" s="332" t="s">
        <v>129</v>
      </c>
      <c r="AD18" s="332" t="s">
        <v>737</v>
      </c>
      <c r="AE18" s="202" t="s">
        <v>27</v>
      </c>
      <c r="AF18" s="151"/>
    </row>
    <row r="19" spans="2:32" ht="115.5" customHeight="1" x14ac:dyDescent="0.35">
      <c r="B19" s="199"/>
      <c r="C19" s="331" t="s">
        <v>336</v>
      </c>
      <c r="D19" s="200" t="s">
        <v>429</v>
      </c>
      <c r="E19" s="332" t="str">
        <f>IF(Matriz_Alineación_2020_2024[[#This Row],[ID OBJETIVOS ESTRATÉGICOS]]=0,"",VLOOKUP(Matriz_Alineación_2020_2024[[#This Row],[ID OBJETIVOS ESTRATÉGICOS]],Objetivos_Estratégicos[],2,FALSE))</f>
        <v>Fortalecer y cualificar los procesos de participación y movilización social en las dinámicas y los asuntos culturales de la ciudad.</v>
      </c>
      <c r="F19" s="201" t="s">
        <v>704</v>
      </c>
      <c r="G19" s="201" t="s">
        <v>506</v>
      </c>
      <c r="H19" s="333" t="str">
        <f>IF(Matriz_Alineación_2020_2024[[#This Row],[ID ESTRATÉGIA]]="","",VLOOKUP(Matriz_Alineación_2020_2024[[#This Row],[ID ESTRATÉGIA]],Estrategias_[],2,FALSE))</f>
        <v>Fortalecimiento en el uso de las herramientas tecnológicas para el trabajo en territorio y el diálogo en doble vía con los agentes del sector.</v>
      </c>
      <c r="I19" s="200" t="s">
        <v>470</v>
      </c>
      <c r="J19" s="332"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19" s="201">
        <f>IF(Matriz_Alineación_2020_2024[[#This Row],[ID INDICADOR]]="","",VLOOKUP(Matriz_Alineación_2020_2024[[#This Row],[ID INDICADOR]],Indicadores_[],4,FALSE))</f>
        <v>100</v>
      </c>
      <c r="L19" s="317">
        <v>5</v>
      </c>
      <c r="M19" s="318" t="s">
        <v>108</v>
      </c>
      <c r="N19" s="317">
        <v>30</v>
      </c>
      <c r="O19" s="318" t="s">
        <v>109</v>
      </c>
      <c r="P19" s="317">
        <v>15</v>
      </c>
      <c r="Q19" s="318" t="s">
        <v>110</v>
      </c>
      <c r="R19" s="317">
        <v>56</v>
      </c>
      <c r="S19" s="318" t="s">
        <v>125</v>
      </c>
      <c r="T19" s="317">
        <v>493</v>
      </c>
      <c r="U19" s="319" t="s">
        <v>131</v>
      </c>
      <c r="V19" s="317">
        <v>539</v>
      </c>
      <c r="W19" s="318" t="s">
        <v>132</v>
      </c>
      <c r="X19" s="319" t="s">
        <v>97</v>
      </c>
      <c r="Y19" s="318" t="s">
        <v>316</v>
      </c>
      <c r="Z19" s="333" t="s">
        <v>103</v>
      </c>
      <c r="AA19" s="201">
        <v>7646</v>
      </c>
      <c r="AB19" s="332" t="s">
        <v>128</v>
      </c>
      <c r="AC19" s="332" t="s">
        <v>664</v>
      </c>
      <c r="AD19" s="332" t="s">
        <v>738</v>
      </c>
      <c r="AE19" s="202" t="s">
        <v>722</v>
      </c>
      <c r="AF19" s="151"/>
    </row>
    <row r="20" spans="2:32" ht="72" customHeight="1" x14ac:dyDescent="0.35">
      <c r="B20" s="199"/>
      <c r="C20" s="331" t="s">
        <v>336</v>
      </c>
      <c r="D20" s="200" t="s">
        <v>430</v>
      </c>
      <c r="E20" s="332"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0" s="201" t="s">
        <v>135</v>
      </c>
      <c r="G20" s="201" t="s">
        <v>441</v>
      </c>
      <c r="H20" s="333" t="str">
        <f>IF(Matriz_Alineación_2020_2024[[#This Row],[ID ESTRATÉGIA]]="","",VLOOKUP(Matriz_Alineación_2020_2024[[#This Row],[ID ESTRATÉGIA]],Estrategias_[],2,FALSE))</f>
        <v>Desarrollo e implementación de los componentes de la política pública de economía cultural y creativa.</v>
      </c>
      <c r="I20" s="200" t="s">
        <v>471</v>
      </c>
      <c r="J20" s="332" t="str">
        <f>IF(Matriz_Alineación_2020_2024[[#This Row],[ID INDICADOR]]="","",VLOOKUP(Matriz_Alineación_2020_2024[[#This Row],[ID INDICADOR]],Indicadores_[],2,FALSE))</f>
        <v>Porcentual de la estrategia para fortalecer y consolidar Distritos Creativos como soporte territorial de las apuestas de desarrollo económico de la ciudad región.</v>
      </c>
      <c r="K20" s="201">
        <f>IF(Matriz_Alineación_2020_2024[[#This Row],[ID INDICADOR]]="","",VLOOKUP(Matriz_Alineación_2020_2024[[#This Row],[ID INDICADOR]],Indicadores_[],4,FALSE))</f>
        <v>100</v>
      </c>
      <c r="L20" s="317">
        <v>1</v>
      </c>
      <c r="M20" s="318" t="s">
        <v>87</v>
      </c>
      <c r="N20" s="317">
        <v>11</v>
      </c>
      <c r="O20" s="318" t="s">
        <v>88</v>
      </c>
      <c r="P20" s="317">
        <v>4</v>
      </c>
      <c r="Q20" s="318" t="s">
        <v>89</v>
      </c>
      <c r="R20" s="317">
        <v>24</v>
      </c>
      <c r="S20" s="318" t="s">
        <v>90</v>
      </c>
      <c r="T20" s="317">
        <v>167</v>
      </c>
      <c r="U20" s="319" t="s">
        <v>182</v>
      </c>
      <c r="V20" s="317">
        <v>181</v>
      </c>
      <c r="W20" s="318" t="s">
        <v>183</v>
      </c>
      <c r="X20" s="319" t="s">
        <v>97</v>
      </c>
      <c r="Y20" s="318" t="s">
        <v>316</v>
      </c>
      <c r="Z20" s="333" t="s">
        <v>333</v>
      </c>
      <c r="AA20" s="201">
        <v>7881</v>
      </c>
      <c r="AB20" s="332" t="s">
        <v>139</v>
      </c>
      <c r="AC20" s="332" t="s">
        <v>671</v>
      </c>
      <c r="AD20" s="332" t="s">
        <v>743</v>
      </c>
      <c r="AE20" s="202" t="s">
        <v>725</v>
      </c>
      <c r="AF20" s="151"/>
    </row>
    <row r="21" spans="2:32" ht="72" customHeight="1" x14ac:dyDescent="0.35">
      <c r="B21" s="199"/>
      <c r="C21" s="331" t="s">
        <v>336</v>
      </c>
      <c r="D21" s="200" t="s">
        <v>430</v>
      </c>
      <c r="E21" s="332"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1" s="201" t="s">
        <v>135</v>
      </c>
      <c r="G21" s="201" t="s">
        <v>441</v>
      </c>
      <c r="H21" s="333" t="str">
        <f>IF(Matriz_Alineación_2020_2024[[#This Row],[ID ESTRATÉGIA]]="","",VLOOKUP(Matriz_Alineación_2020_2024[[#This Row],[ID ESTRATÉGIA]],Estrategias_[],2,FALSE))</f>
        <v>Desarrollo e implementación de los componentes de la política pública de economía cultural y creativa.</v>
      </c>
      <c r="I21" s="200" t="s">
        <v>472</v>
      </c>
      <c r="J21" s="332" t="str">
        <f>IF(Matriz_Alineación_2020_2024[[#This Row],[ID INDICADOR]]="","",VLOOKUP(Matriz_Alineación_2020_2024[[#This Row],[ID INDICADOR]],Indicadores_[],2,FALSE))</f>
        <v>Porcentual de la estrategia para el fortalecimiento de la cadena de valor diseñados e implementados.</v>
      </c>
      <c r="K21" s="201">
        <f>IF(Matriz_Alineación_2020_2024[[#This Row],[ID INDICADOR]]="","",VLOOKUP(Matriz_Alineación_2020_2024[[#This Row],[ID INDICADOR]],Indicadores_[],4,FALSE))</f>
        <v>100</v>
      </c>
      <c r="L21" s="317">
        <v>1</v>
      </c>
      <c r="M21" s="318" t="s">
        <v>87</v>
      </c>
      <c r="N21" s="317">
        <v>11</v>
      </c>
      <c r="O21" s="318" t="s">
        <v>88</v>
      </c>
      <c r="P21" s="317">
        <v>4</v>
      </c>
      <c r="Q21" s="318" t="s">
        <v>89</v>
      </c>
      <c r="R21" s="317">
        <v>24</v>
      </c>
      <c r="S21" s="318" t="s">
        <v>90</v>
      </c>
      <c r="T21" s="317">
        <v>168</v>
      </c>
      <c r="U21" s="319" t="s">
        <v>672</v>
      </c>
      <c r="V21" s="317">
        <v>182</v>
      </c>
      <c r="W21" s="318" t="s">
        <v>137</v>
      </c>
      <c r="X21" s="319" t="s">
        <v>138</v>
      </c>
      <c r="Y21" s="318" t="s">
        <v>317</v>
      </c>
      <c r="Z21" s="333" t="s">
        <v>328</v>
      </c>
      <c r="AA21" s="201">
        <v>7881</v>
      </c>
      <c r="AB21" s="332" t="s">
        <v>139</v>
      </c>
      <c r="AC21" s="332" t="s">
        <v>674</v>
      </c>
      <c r="AD21" s="332" t="s">
        <v>743</v>
      </c>
      <c r="AE21" s="202" t="s">
        <v>725</v>
      </c>
      <c r="AF21" s="151"/>
    </row>
    <row r="22" spans="2:32" ht="72" customHeight="1" x14ac:dyDescent="0.35">
      <c r="B22" s="199"/>
      <c r="C22" s="331" t="s">
        <v>336</v>
      </c>
      <c r="D22" s="200" t="s">
        <v>430</v>
      </c>
      <c r="E22" s="332"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2" s="201" t="s">
        <v>135</v>
      </c>
      <c r="G22" s="201" t="s">
        <v>441</v>
      </c>
      <c r="H22" s="333" t="str">
        <f>IF(Matriz_Alineación_2020_2024[[#This Row],[ID ESTRATÉGIA]]="","",VLOOKUP(Matriz_Alineación_2020_2024[[#This Row],[ID ESTRATÉGIA]],Estrategias_[],2,FALSE))</f>
        <v>Desarrollo e implementación de los componentes de la política pública de economía cultural y creativa.</v>
      </c>
      <c r="I22" s="200" t="s">
        <v>473</v>
      </c>
      <c r="J22" s="332" t="str">
        <f>IF(Matriz_Alineación_2020_2024[[#This Row],[ID INDICADOR]]="","",VLOOKUP(Matriz_Alineación_2020_2024[[#This Row],[ID INDICADOR]],Indicadores_[],2,FALSE))</f>
        <v>Porcentual de la estrategia para orientar la toma de decisiones para el fortalecimiento de la economía cultural y creativa, así como para promover su reactivación y sostenibilidad</v>
      </c>
      <c r="K22" s="201">
        <f>IF(Matriz_Alineación_2020_2024[[#This Row],[ID INDICADOR]]="","",VLOOKUP(Matriz_Alineación_2020_2024[[#This Row],[ID INDICADOR]],Indicadores_[],4,FALSE))</f>
        <v>100</v>
      </c>
      <c r="L22" s="317">
        <v>1</v>
      </c>
      <c r="M22" s="318" t="s">
        <v>87</v>
      </c>
      <c r="N22" s="317">
        <v>11</v>
      </c>
      <c r="O22" s="318" t="s">
        <v>88</v>
      </c>
      <c r="P22" s="317">
        <v>4</v>
      </c>
      <c r="Q22" s="318" t="s">
        <v>89</v>
      </c>
      <c r="R22" s="317">
        <v>24</v>
      </c>
      <c r="S22" s="318" t="s">
        <v>90</v>
      </c>
      <c r="T22" s="317">
        <v>175</v>
      </c>
      <c r="U22" s="319" t="s">
        <v>140</v>
      </c>
      <c r="V22" s="317">
        <v>189</v>
      </c>
      <c r="W22" s="318" t="s">
        <v>673</v>
      </c>
      <c r="X22" s="319" t="s">
        <v>138</v>
      </c>
      <c r="Y22" s="318" t="s">
        <v>317</v>
      </c>
      <c r="Z22" s="333" t="s">
        <v>328</v>
      </c>
      <c r="AA22" s="201">
        <v>7881</v>
      </c>
      <c r="AB22" s="332" t="s">
        <v>139</v>
      </c>
      <c r="AC22" s="332" t="s">
        <v>675</v>
      </c>
      <c r="AD22" s="332" t="s">
        <v>743</v>
      </c>
      <c r="AE22" s="202" t="s">
        <v>725</v>
      </c>
      <c r="AF22" s="151"/>
    </row>
    <row r="23" spans="2:32" ht="72" customHeight="1" x14ac:dyDescent="0.35">
      <c r="B23" s="199"/>
      <c r="C23" s="331" t="s">
        <v>336</v>
      </c>
      <c r="D23" s="200" t="s">
        <v>430</v>
      </c>
      <c r="E23" s="332"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3" s="201" t="s">
        <v>141</v>
      </c>
      <c r="G23" s="201" t="s">
        <v>442</v>
      </c>
      <c r="H23" s="333" t="str">
        <f>IF(Matriz_Alineación_2020_2024[[#This Row],[ID ESTRATÉGIA]]="","",VLOOKUP(Matriz_Alineación_2020_2024[[#This Row],[ID ESTRATÉGIA]],Estrategias_[],2,FALSE))</f>
        <v>Fortalecimiento de las estrategias de fomento y cualificación.</v>
      </c>
      <c r="I23" s="200" t="s">
        <v>474</v>
      </c>
      <c r="J23" s="332" t="str">
        <f>IF(Matriz_Alineación_2020_2024[[#This Row],[ID INDICADOR]]="","",VLOOKUP(Matriz_Alineación_2020_2024[[#This Row],[ID INDICADOR]],Indicadores_[],2,FALSE))</f>
        <v>Número de contenidos culturales que aporten a la apropiación social de los programas de fomento con énfasis territorial y poblacional</v>
      </c>
      <c r="K23" s="201">
        <f>IF(Matriz_Alineación_2020_2024[[#This Row],[ID INDICADOR]]="","",VLOOKUP(Matriz_Alineación_2020_2024[[#This Row],[ID INDICADOR]],Indicadores_[],4,FALSE))</f>
        <v>1650</v>
      </c>
      <c r="L23" s="317">
        <v>1</v>
      </c>
      <c r="M23" s="318" t="s">
        <v>87</v>
      </c>
      <c r="N23" s="317">
        <v>9</v>
      </c>
      <c r="O23" s="318" t="s">
        <v>98</v>
      </c>
      <c r="P23" s="317">
        <v>1</v>
      </c>
      <c r="Q23" s="318" t="s">
        <v>99</v>
      </c>
      <c r="R23" s="317">
        <v>21</v>
      </c>
      <c r="S23" s="318" t="s">
        <v>100</v>
      </c>
      <c r="T23" s="317">
        <v>158</v>
      </c>
      <c r="U23" s="319" t="s">
        <v>121</v>
      </c>
      <c r="V23" s="317">
        <v>171</v>
      </c>
      <c r="W23" s="318" t="s">
        <v>122</v>
      </c>
      <c r="X23" s="319" t="s">
        <v>143</v>
      </c>
      <c r="Y23" s="318" t="s">
        <v>317</v>
      </c>
      <c r="Z23" s="333" t="s">
        <v>324</v>
      </c>
      <c r="AA23" s="201">
        <v>7650</v>
      </c>
      <c r="AB23" s="332" t="s">
        <v>123</v>
      </c>
      <c r="AC23" s="332" t="s">
        <v>732</v>
      </c>
      <c r="AD23" s="332" t="s">
        <v>739</v>
      </c>
      <c r="AE23" s="202" t="s">
        <v>24</v>
      </c>
      <c r="AF23" s="151"/>
    </row>
    <row r="24" spans="2:32" ht="72" customHeight="1" x14ac:dyDescent="0.35">
      <c r="B24" s="199"/>
      <c r="C24" s="331" t="s">
        <v>336</v>
      </c>
      <c r="D24" s="200" t="s">
        <v>430</v>
      </c>
      <c r="E24" s="332"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4" s="201" t="s">
        <v>149</v>
      </c>
      <c r="G24" s="201" t="s">
        <v>443</v>
      </c>
      <c r="H24" s="333" t="str">
        <f>IF(Matriz_Alineación_2020_2024[[#This Row],[ID ESTRATÉGIA]]="","",VLOOKUP(Matriz_Alineación_2020_2024[[#This Row],[ID ESTRATÉGIA]],Estrategias_[],2,FALSE))</f>
        <v>Gestión eficaz para ampliar la cobertura de los recursos BEPS.</v>
      </c>
      <c r="I24" s="200" t="s">
        <v>475</v>
      </c>
      <c r="J24" s="332" t="str">
        <f>IF(Matriz_Alineación_2020_2024[[#This Row],[ID INDICADOR]]="","",VLOOKUP(Matriz_Alineación_2020_2024[[#This Row],[ID INDICADOR]],Indicadores_[],2,FALSE))</f>
        <v>Porcentaje de Beneficios Económicos Periódicos (BEPS) entregados</v>
      </c>
      <c r="K24" s="201">
        <f>IF(Matriz_Alineación_2020_2024[[#This Row],[ID INDICADOR]]="","",VLOOKUP(Matriz_Alineación_2020_2024[[#This Row],[ID INDICADOR]],Indicadores_[],4,FALSE))</f>
        <v>100</v>
      </c>
      <c r="L24" s="317">
        <v>1</v>
      </c>
      <c r="M24" s="318" t="s">
        <v>87</v>
      </c>
      <c r="N24" s="317">
        <v>1</v>
      </c>
      <c r="O24" s="318" t="s">
        <v>150</v>
      </c>
      <c r="P24" s="317">
        <v>2</v>
      </c>
      <c r="Q24" s="318" t="s">
        <v>151</v>
      </c>
      <c r="R24" s="317">
        <v>1</v>
      </c>
      <c r="S24" s="318" t="s">
        <v>676</v>
      </c>
      <c r="T24" s="317">
        <v>3</v>
      </c>
      <c r="U24" s="319" t="s">
        <v>152</v>
      </c>
      <c r="V24" s="317">
        <v>3</v>
      </c>
      <c r="W24" s="318" t="s">
        <v>153</v>
      </c>
      <c r="X24" s="319" t="s">
        <v>143</v>
      </c>
      <c r="Y24" s="318" t="s">
        <v>317</v>
      </c>
      <c r="Z24" s="333" t="s">
        <v>324</v>
      </c>
      <c r="AA24" s="201">
        <v>7885</v>
      </c>
      <c r="AB24" s="332" t="s">
        <v>677</v>
      </c>
      <c r="AC24" s="332" t="s">
        <v>726</v>
      </c>
      <c r="AD24" s="332" t="s">
        <v>739</v>
      </c>
      <c r="AE24" s="202" t="s">
        <v>28</v>
      </c>
      <c r="AF24" s="151"/>
    </row>
    <row r="25" spans="2:32" ht="72" customHeight="1" x14ac:dyDescent="0.35">
      <c r="B25" s="199"/>
      <c r="C25" s="331" t="s">
        <v>336</v>
      </c>
      <c r="D25" s="200" t="s">
        <v>430</v>
      </c>
      <c r="E25" s="332" t="str">
        <f>IF(Matriz_Alineación_2020_2024[[#This Row],[ID OBJETIVOS ESTRATÉGICOS]]=0,"",VLOOKUP(Matriz_Alineación_2020_2024[[#This Row],[ID OBJETIVOS ESTRATÉGICOS]],Objetivos_Estratégicos[],2,FALSE))</f>
        <v>Ampliar las opciones y oportunidades para la creación y sostenibilidad de iniciativas culturales y recreo- deportivas  generadas por las organizaciones comunitarias, los agentes y profesionales del sector.</v>
      </c>
      <c r="F25" s="201" t="s">
        <v>154</v>
      </c>
      <c r="G25" s="201" t="s">
        <v>444</v>
      </c>
      <c r="H25" s="333" t="str">
        <f>IF(Matriz_Alineación_2020_2024[[#This Row],[ID ESTRATÉGIA]]="","",VLOOKUP(Matriz_Alineación_2020_2024[[#This Row],[ID ESTRATÉGIA]],Estrategias_[],2,FALSE))</f>
        <v>Ampliación de mecanismos de apoyo financiero dirigidos a los agentes del sector.</v>
      </c>
      <c r="I25" s="200" t="s">
        <v>476</v>
      </c>
      <c r="J25" s="332" t="str">
        <f>IF(Matriz_Alineación_2020_2024[[#This Row],[ID INDICADOR]]="","",VLOOKUP(Matriz_Alineación_2020_2024[[#This Row],[ID INDICADOR]],Indicadores_[],2,FALSE))</f>
        <v>Número de estímulos, apoyos concertados y alianzas estratégicas entregados</v>
      </c>
      <c r="K25" s="201">
        <f>IF(Matriz_Alineación_2020_2024[[#This Row],[ID INDICADOR]]="","",VLOOKUP(Matriz_Alineación_2020_2024[[#This Row],[ID INDICADOR]],Indicadores_[],4,FALSE))</f>
        <v>1687</v>
      </c>
      <c r="L25" s="317">
        <v>1</v>
      </c>
      <c r="M25" s="318" t="s">
        <v>87</v>
      </c>
      <c r="N25" s="317">
        <v>9</v>
      </c>
      <c r="O25" s="318" t="s">
        <v>98</v>
      </c>
      <c r="P25" s="317">
        <v>1</v>
      </c>
      <c r="Q25" s="318" t="s">
        <v>99</v>
      </c>
      <c r="R25" s="317">
        <v>21</v>
      </c>
      <c r="S25" s="318" t="s">
        <v>100</v>
      </c>
      <c r="T25" s="317">
        <v>158</v>
      </c>
      <c r="U25" s="319" t="s">
        <v>121</v>
      </c>
      <c r="V25" s="317">
        <v>171</v>
      </c>
      <c r="W25" s="318" t="s">
        <v>122</v>
      </c>
      <c r="X25" s="319" t="s">
        <v>138</v>
      </c>
      <c r="Y25" s="318" t="s">
        <v>317</v>
      </c>
      <c r="Z25" s="333" t="s">
        <v>324</v>
      </c>
      <c r="AA25" s="201">
        <v>7650</v>
      </c>
      <c r="AB25" s="332" t="s">
        <v>123</v>
      </c>
      <c r="AC25" s="332" t="s">
        <v>709</v>
      </c>
      <c r="AD25" s="332" t="s">
        <v>739</v>
      </c>
      <c r="AE25" s="202" t="s">
        <v>24</v>
      </c>
      <c r="AF25" s="151"/>
    </row>
    <row r="26" spans="2:32" ht="85.5" customHeight="1" x14ac:dyDescent="0.35">
      <c r="B26" s="199"/>
      <c r="C26" s="331" t="s">
        <v>336</v>
      </c>
      <c r="D26" s="200" t="s">
        <v>431</v>
      </c>
      <c r="E26" s="332"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6" s="201" t="s">
        <v>157</v>
      </c>
      <c r="G26" s="201" t="s">
        <v>445</v>
      </c>
      <c r="H26" s="333" t="str">
        <f>IF(Matriz_Alineación_2020_2024[[#This Row],[ID ESTRATÉGIA]]="","",VLOOKUP(Matriz_Alineación_2020_2024[[#This Row],[ID ESTRATÉGIA]],Estrategias_[],2,FALSE))</f>
        <v>Generación y fortalecimiento de las condiciones, los espacios y la infraestructura que fomente la lectura y la cultura oral y escrita en Bogotá.</v>
      </c>
      <c r="I26" s="200" t="s">
        <v>477</v>
      </c>
      <c r="J26" s="332" t="str">
        <f>IF(Matriz_Alineación_2020_2024[[#This Row],[ID INDICADOR]]="","",VLOOKUP(Matriz_Alineación_2020_2024[[#This Row],[ID INDICADOR]],Indicadores_[],2,FALSE))</f>
        <v>Creación del  Sistema Distrital de Bibliotecas y espacios no convencionales de lectura que fortalezca y articule las bibliotecas públicas, escolares, comunitarias,  universitarias, especializadas, y otros espacios de circulación del libro en la ciudad</v>
      </c>
      <c r="K26" s="201">
        <f>IF(Matriz_Alineación_2020_2024[[#This Row],[ID INDICADOR]]="","",VLOOKUP(Matriz_Alineación_2020_2024[[#This Row],[ID INDICADOR]],Indicadores_[],4,FALSE))</f>
        <v>1</v>
      </c>
      <c r="L26" s="317">
        <v>1</v>
      </c>
      <c r="M26" s="318" t="s">
        <v>87</v>
      </c>
      <c r="N26" s="317">
        <v>5</v>
      </c>
      <c r="O26" s="318" t="s">
        <v>158</v>
      </c>
      <c r="P26" s="317">
        <v>1</v>
      </c>
      <c r="Q26" s="318" t="s">
        <v>99</v>
      </c>
      <c r="R26" s="317">
        <v>15</v>
      </c>
      <c r="S26" s="318" t="s">
        <v>159</v>
      </c>
      <c r="T26" s="320">
        <v>101</v>
      </c>
      <c r="U26" s="321" t="s">
        <v>172</v>
      </c>
      <c r="V26" s="320">
        <v>109</v>
      </c>
      <c r="W26" s="321" t="s">
        <v>173</v>
      </c>
      <c r="X26" s="319" t="s">
        <v>162</v>
      </c>
      <c r="Y26" s="318" t="s">
        <v>316</v>
      </c>
      <c r="Z26" s="333" t="s">
        <v>335</v>
      </c>
      <c r="AA26" s="201">
        <v>7880</v>
      </c>
      <c r="AB26" s="332" t="s">
        <v>163</v>
      </c>
      <c r="AC26" s="334" t="s">
        <v>681</v>
      </c>
      <c r="AD26" s="332" t="s">
        <v>739</v>
      </c>
      <c r="AE26" s="202" t="s">
        <v>32</v>
      </c>
      <c r="AF26" s="151"/>
    </row>
    <row r="27" spans="2:32" ht="85.5" customHeight="1" x14ac:dyDescent="0.35">
      <c r="B27" s="199"/>
      <c r="C27" s="331" t="s">
        <v>336</v>
      </c>
      <c r="D27" s="200" t="s">
        <v>431</v>
      </c>
      <c r="E27" s="332"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7" s="201" t="s">
        <v>164</v>
      </c>
      <c r="G27" s="201" t="s">
        <v>446</v>
      </c>
      <c r="H27" s="333" t="str">
        <f>IF(Matriz_Alineación_2020_2024[[#This Row],[ID ESTRATÉGIA]]="","",VLOOKUP(Matriz_Alineación_2020_2024[[#This Row],[ID ESTRATÉGIA]],Estrategias_[],2,FALSE))</f>
        <v>Construcción de laboratorios de co-creación en lectura, escritura y oralidad.</v>
      </c>
      <c r="I27" s="200" t="s">
        <v>478</v>
      </c>
      <c r="J27" s="332" t="str">
        <f>IF(Matriz_Alineación_2020_2024[[#This Row],[ID INDICADOR]]="","",VLOOKUP(Matriz_Alineación_2020_2024[[#This Row],[ID INDICADOR]],Indicadores_[],2,FALSE))</f>
        <v>Creación del  Sistema Distrital de Bibliotecas y espacios no convencionales de lectura que fortalezca y articule las bibliotecas públicas, escolares, comunitarias,  universitarias, especializadas, y otros espacios de circulación del libro en la ciudad</v>
      </c>
      <c r="K27" s="201">
        <f>IF(Matriz_Alineación_2020_2024[[#This Row],[ID INDICADOR]]="","",VLOOKUP(Matriz_Alineación_2020_2024[[#This Row],[ID INDICADOR]],Indicadores_[],4,FALSE))</f>
        <v>1</v>
      </c>
      <c r="L27" s="317">
        <v>1</v>
      </c>
      <c r="M27" s="318" t="s">
        <v>87</v>
      </c>
      <c r="N27" s="317">
        <v>5</v>
      </c>
      <c r="O27" s="318" t="s">
        <v>158</v>
      </c>
      <c r="P27" s="317">
        <v>1</v>
      </c>
      <c r="Q27" s="318" t="s">
        <v>99</v>
      </c>
      <c r="R27" s="317">
        <v>15</v>
      </c>
      <c r="S27" s="318" t="s">
        <v>166</v>
      </c>
      <c r="T27" s="320">
        <v>101</v>
      </c>
      <c r="U27" s="321" t="s">
        <v>172</v>
      </c>
      <c r="V27" s="320">
        <v>109</v>
      </c>
      <c r="W27" s="321" t="s">
        <v>173</v>
      </c>
      <c r="X27" s="319" t="s">
        <v>162</v>
      </c>
      <c r="Y27" s="318" t="s">
        <v>316</v>
      </c>
      <c r="Z27" s="333" t="s">
        <v>335</v>
      </c>
      <c r="AA27" s="201">
        <v>7880</v>
      </c>
      <c r="AB27" s="332" t="s">
        <v>163</v>
      </c>
      <c r="AC27" s="334" t="s">
        <v>681</v>
      </c>
      <c r="AD27" s="332" t="s">
        <v>739</v>
      </c>
      <c r="AE27" s="202" t="s">
        <v>32</v>
      </c>
      <c r="AF27" s="151"/>
    </row>
    <row r="28" spans="2:32" ht="85.5" hidden="1" customHeight="1" x14ac:dyDescent="0.35">
      <c r="B28" s="199"/>
      <c r="C28" s="331" t="s">
        <v>336</v>
      </c>
      <c r="D28" s="200" t="s">
        <v>431</v>
      </c>
      <c r="E28" s="332"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8" s="201" t="s">
        <v>169</v>
      </c>
      <c r="G28" s="201" t="s">
        <v>447</v>
      </c>
      <c r="H28" s="333" t="str">
        <f>IF(Matriz_Alineación_2020_2024[[#This Row],[ID ESTRATÉGIA]]="","",VLOOKUP(Matriz_Alineación_2020_2024[[#This Row],[ID ESTRATÉGIA]],Estrategias_[],2,FALSE))</f>
        <v>Promoción al acceso, la mediación y multialfabetización, participación y apropiación, comunicación y movilización, del ecosistema y cadena de valor del libro en el marco del plan de lectura, escritura y oralidad, “Leer para la vida”.</v>
      </c>
      <c r="I28" s="200" t="s">
        <v>479</v>
      </c>
      <c r="J28" s="332" t="str">
        <f>IF(Matriz_Alineación_2020_2024[[#This Row],[ID INDICADOR]]="","",VLOOKUP(Matriz_Alineación_2020_2024[[#This Row],[ID INDICADOR]],Indicadores_[],2,FALSE))</f>
        <v>Porcentaje de avance en la formulación de la política de lectura, escritura y oralidad.</v>
      </c>
      <c r="K28" s="201">
        <f>IF(Matriz_Alineación_2020_2024[[#This Row],[ID INDICADOR]]="","",VLOOKUP(Matriz_Alineación_2020_2024[[#This Row],[ID INDICADOR]],Indicadores_[],4,FALSE))</f>
        <v>100</v>
      </c>
      <c r="L28" s="317">
        <v>1</v>
      </c>
      <c r="M28" s="318" t="s">
        <v>87</v>
      </c>
      <c r="N28" s="317">
        <v>5</v>
      </c>
      <c r="O28" s="318" t="s">
        <v>158</v>
      </c>
      <c r="P28" s="317">
        <v>1</v>
      </c>
      <c r="Q28" s="318" t="s">
        <v>99</v>
      </c>
      <c r="R28" s="317">
        <v>15</v>
      </c>
      <c r="S28" s="318" t="s">
        <v>166</v>
      </c>
      <c r="T28" s="320">
        <v>102</v>
      </c>
      <c r="U28" s="321" t="s">
        <v>167</v>
      </c>
      <c r="V28" s="320">
        <v>110</v>
      </c>
      <c r="W28" s="321" t="s">
        <v>168</v>
      </c>
      <c r="X28" s="319" t="s">
        <v>162</v>
      </c>
      <c r="Y28" s="318" t="s">
        <v>316</v>
      </c>
      <c r="Z28" s="333" t="s">
        <v>335</v>
      </c>
      <c r="AA28" s="201">
        <v>7880</v>
      </c>
      <c r="AB28" s="332" t="s">
        <v>163</v>
      </c>
      <c r="AC28" s="334" t="s">
        <v>167</v>
      </c>
      <c r="AD28" s="332" t="s">
        <v>739</v>
      </c>
      <c r="AE28" s="202" t="s">
        <v>32</v>
      </c>
      <c r="AF28" s="151"/>
    </row>
    <row r="29" spans="2:32" ht="85.5" customHeight="1" x14ac:dyDescent="0.35">
      <c r="B29" s="199"/>
      <c r="C29" s="331" t="s">
        <v>336</v>
      </c>
      <c r="D29" s="200" t="s">
        <v>431</v>
      </c>
      <c r="E29" s="332"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9" s="201" t="s">
        <v>171</v>
      </c>
      <c r="G29" s="201" t="s">
        <v>448</v>
      </c>
      <c r="H29" s="333" t="str">
        <f>IF(Matriz_Alineación_2020_2024[[#This Row],[ID ESTRATÉGIA]]="","",VLOOKUP(Matriz_Alineación_2020_2024[[#This Row],[ID ESTRATÉGIA]],Estrategias_[],2,FALSE))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29" s="200" t="s">
        <v>480</v>
      </c>
      <c r="J29" s="332" t="str">
        <f>IF(Matriz_Alineación_2020_2024[[#This Row],[ID INDICADOR]]="","",VLOOKUP(Matriz_Alineación_2020_2024[[#This Row],[ID INDICADOR]],Indicadores_[],2,FALSE))</f>
        <v>Creación del  Sistema Distrital de Bibliotecas y espacios no convencionales de lectura que fortalezca y articule las bibliotecas públicas, escolares, comunitarias,  universitarias, especializadas, y otros espacios de circulación del libro en la ciudad</v>
      </c>
      <c r="K29" s="201">
        <f>IF(Matriz_Alineación_2020_2024[[#This Row],[ID INDICADOR]]="","",VLOOKUP(Matriz_Alineación_2020_2024[[#This Row],[ID INDICADOR]],Indicadores_[],4,FALSE))</f>
        <v>1</v>
      </c>
      <c r="L29" s="317"/>
      <c r="M29" s="318" t="s">
        <v>87</v>
      </c>
      <c r="N29" s="317">
        <v>5</v>
      </c>
      <c r="O29" s="318" t="s">
        <v>158</v>
      </c>
      <c r="P29" s="317">
        <v>1</v>
      </c>
      <c r="Q29" s="318" t="s">
        <v>99</v>
      </c>
      <c r="R29" s="317">
        <v>15</v>
      </c>
      <c r="S29" s="318" t="s">
        <v>166</v>
      </c>
      <c r="T29" s="320">
        <v>101</v>
      </c>
      <c r="U29" s="321" t="s">
        <v>172</v>
      </c>
      <c r="V29" s="320">
        <v>109</v>
      </c>
      <c r="W29" s="321" t="s">
        <v>173</v>
      </c>
      <c r="X29" s="319" t="s">
        <v>162</v>
      </c>
      <c r="Y29" s="318" t="s">
        <v>316</v>
      </c>
      <c r="Z29" s="333" t="s">
        <v>335</v>
      </c>
      <c r="AA29" s="201">
        <v>7880</v>
      </c>
      <c r="AB29" s="332" t="s">
        <v>163</v>
      </c>
      <c r="AC29" s="334" t="s">
        <v>681</v>
      </c>
      <c r="AD29" s="332" t="s">
        <v>739</v>
      </c>
      <c r="AE29" s="202" t="s">
        <v>32</v>
      </c>
      <c r="AF29" s="151"/>
    </row>
    <row r="30" spans="2:32" ht="85.5" customHeight="1" x14ac:dyDescent="0.35">
      <c r="B30" s="199"/>
      <c r="C30" s="331" t="s">
        <v>336</v>
      </c>
      <c r="D30" s="200" t="s">
        <v>431</v>
      </c>
      <c r="E30" s="332" t="str">
        <f>IF(Matriz_Alineación_2020_2024[[#This Row],[ID OBJETIVOS ESTRATÉGICOS]]=0,"",VLOOKUP(Matriz_Alineación_2020_2024[[#This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30" s="201" t="s">
        <v>171</v>
      </c>
      <c r="G30" s="201" t="s">
        <v>448</v>
      </c>
      <c r="H30" s="333" t="str">
        <f>IF(Matriz_Alineación_2020_2024[[#This Row],[ID ESTRATÉGIA]]="","",VLOOKUP(Matriz_Alineación_2020_2024[[#This Row],[ID ESTRATÉGIA]],Estrategias_[],2,FALSE))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30" s="200" t="s">
        <v>481</v>
      </c>
      <c r="J30" s="332" t="str">
        <f>IF(Matriz_Alineación_2020_2024[[#This Row],[ID INDICADOR]]="","",VLOOKUP(Matriz_Alineación_2020_2024[[#This Row],[ID INDICADOR]],Indicadores_[],2,FALSE))</f>
        <v>Número de espacios y/o eventos de valoración social del libro, la lectura y la literatura en la ciudad.</v>
      </c>
      <c r="K30" s="201">
        <f>IF(Matriz_Alineación_2020_2024[[#This Row],[ID INDICADOR]]="","",VLOOKUP(Matriz_Alineación_2020_2024[[#This Row],[ID INDICADOR]],Indicadores_[],4,FALSE))</f>
        <v>5</v>
      </c>
      <c r="L30" s="317">
        <v>1</v>
      </c>
      <c r="M30" s="318" t="s">
        <v>87</v>
      </c>
      <c r="N30" s="317">
        <v>5</v>
      </c>
      <c r="O30" s="318" t="s">
        <v>158</v>
      </c>
      <c r="P30" s="317">
        <v>1</v>
      </c>
      <c r="Q30" s="318" t="s">
        <v>99</v>
      </c>
      <c r="R30" s="317">
        <v>15</v>
      </c>
      <c r="S30" s="318" t="s">
        <v>159</v>
      </c>
      <c r="T30" s="320">
        <v>103</v>
      </c>
      <c r="U30" s="321" t="s">
        <v>160</v>
      </c>
      <c r="V30" s="320">
        <v>111</v>
      </c>
      <c r="W30" s="321" t="s">
        <v>161</v>
      </c>
      <c r="X30" s="319" t="s">
        <v>162</v>
      </c>
      <c r="Y30" s="318" t="s">
        <v>316</v>
      </c>
      <c r="Z30" s="333" t="s">
        <v>335</v>
      </c>
      <c r="AA30" s="201">
        <v>7880</v>
      </c>
      <c r="AB30" s="332" t="s">
        <v>163</v>
      </c>
      <c r="AC30" s="334" t="s">
        <v>551</v>
      </c>
      <c r="AD30" s="332" t="s">
        <v>739</v>
      </c>
      <c r="AE30" s="202" t="s">
        <v>32</v>
      </c>
      <c r="AF30" s="151"/>
    </row>
    <row r="31" spans="2:32" ht="75.75" customHeight="1" x14ac:dyDescent="0.35">
      <c r="B31" s="199"/>
      <c r="C31" s="331" t="s">
        <v>336</v>
      </c>
      <c r="D31" s="200" t="s">
        <v>432</v>
      </c>
      <c r="E31" s="332"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1" s="201" t="s">
        <v>175</v>
      </c>
      <c r="G31" s="201" t="s">
        <v>449</v>
      </c>
      <c r="H31" s="333" t="str">
        <f>IF(Matriz_Alineación_2020_2024[[#This Row],[ID ESTRATÉGIA]]="","",VLOOKUP(Matriz_Alineación_2020_2024[[#This Row],[ID ESTRATÉGIA]],Estrategias_[],2,FALSE))</f>
        <v>Desarrollo concertado de directrices para el fortalecimiento y sostenibilidad de la formación artística y cultural en la ciudad y sus localidades.</v>
      </c>
      <c r="I31" s="200" t="s">
        <v>482</v>
      </c>
      <c r="J31" s="332" t="str">
        <f>IF(Matriz_Alineación_2020_2024[[#This Row],[ID INDICADOR]]="","",VLOOKUP(Matriz_Alineación_2020_2024[[#This Row],[ID INDICADOR]],Indicadores_[],2,FALSE))</f>
        <v>Porcentaje de avance en la construcción del Sistema de Información de arte, cultura y patrimonio.</v>
      </c>
      <c r="K31" s="201">
        <f>IF(Matriz_Alineación_2020_2024[[#This Row],[ID INDICADOR]]="","",VLOOKUP(Matriz_Alineación_2020_2024[[#This Row],[ID INDICADOR]],Indicadores_[],4,FALSE))</f>
        <v>100</v>
      </c>
      <c r="L31" s="317">
        <v>1</v>
      </c>
      <c r="M31" s="318" t="s">
        <v>87</v>
      </c>
      <c r="N31" s="317">
        <v>9</v>
      </c>
      <c r="O31" s="318" t="s">
        <v>98</v>
      </c>
      <c r="P31" s="317">
        <v>3</v>
      </c>
      <c r="Q31" s="318" t="s">
        <v>144</v>
      </c>
      <c r="R31" s="317">
        <v>20</v>
      </c>
      <c r="S31" s="318" t="s">
        <v>145</v>
      </c>
      <c r="T31" s="317">
        <v>136</v>
      </c>
      <c r="U31" s="319" t="s">
        <v>146</v>
      </c>
      <c r="V31" s="317">
        <v>148</v>
      </c>
      <c r="W31" s="318" t="s">
        <v>147</v>
      </c>
      <c r="X31" s="319" t="s">
        <v>143</v>
      </c>
      <c r="Y31" s="318" t="s">
        <v>317</v>
      </c>
      <c r="Z31" s="333" t="s">
        <v>325</v>
      </c>
      <c r="AA31" s="201">
        <v>7884</v>
      </c>
      <c r="AB31" s="332" t="s">
        <v>148</v>
      </c>
      <c r="AC31" s="334" t="s">
        <v>686</v>
      </c>
      <c r="AD31" s="332" t="s">
        <v>739</v>
      </c>
      <c r="AE31" s="202" t="s">
        <v>714</v>
      </c>
      <c r="AF31" s="151"/>
    </row>
    <row r="32" spans="2:32" ht="94.5" customHeight="1" x14ac:dyDescent="0.35">
      <c r="B32" s="199"/>
      <c r="C32" s="331" t="s">
        <v>336</v>
      </c>
      <c r="D32" s="200" t="s">
        <v>432</v>
      </c>
      <c r="E32" s="332"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2" s="201" t="s">
        <v>178</v>
      </c>
      <c r="G32" s="201" t="s">
        <v>450</v>
      </c>
      <c r="H32" s="333" t="str">
        <f>IF(Matriz_Alineación_2020_2024[[#This Row],[ID ESTRATÉGIA]]="","",VLOOKUP(Matriz_Alineación_2020_2024[[#This Row],[ID ESTRATÉGIA]],Estrategias_[],2,FALSE))</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I32" s="200" t="s">
        <v>483</v>
      </c>
      <c r="J32" s="332" t="str">
        <f>IF(Matriz_Alineación_2020_2024[[#This Row],[ID INDICADOR]]="","",VLOOKUP(Matriz_Alineación_2020_2024[[#This Row],[ID INDICADOR]],Indicadores_[],2,FALSE))</f>
        <v>Número de agentes del sector beneficiados a través del fomento para el acceso a la oferta cultural.</v>
      </c>
      <c r="K32" s="201">
        <f>IF(Matriz_Alineación_2020_2024[[#This Row],[ID INDICADOR]]="","",VLOOKUP(Matriz_Alineación_2020_2024[[#This Row],[ID INDICADOR]],Indicadores_[],4,FALSE))</f>
        <v>215</v>
      </c>
      <c r="L32" s="317">
        <v>1</v>
      </c>
      <c r="M32" s="318" t="s">
        <v>87</v>
      </c>
      <c r="N32" s="317">
        <v>9</v>
      </c>
      <c r="O32" s="318" t="s">
        <v>98</v>
      </c>
      <c r="P32" s="317">
        <v>3</v>
      </c>
      <c r="Q32" s="318" t="s">
        <v>144</v>
      </c>
      <c r="R32" s="317">
        <v>20</v>
      </c>
      <c r="S32" s="318" t="s">
        <v>145</v>
      </c>
      <c r="T32" s="317">
        <v>136</v>
      </c>
      <c r="U32" s="319" t="s">
        <v>146</v>
      </c>
      <c r="V32" s="317">
        <v>148</v>
      </c>
      <c r="W32" s="318" t="s">
        <v>147</v>
      </c>
      <c r="X32" s="319" t="s">
        <v>143</v>
      </c>
      <c r="Y32" s="318" t="s">
        <v>317</v>
      </c>
      <c r="Z32" s="333" t="s">
        <v>325</v>
      </c>
      <c r="AA32" s="201">
        <v>7884</v>
      </c>
      <c r="AB32" s="332" t="s">
        <v>148</v>
      </c>
      <c r="AC32" s="334" t="s">
        <v>687</v>
      </c>
      <c r="AD32" s="332" t="s">
        <v>739</v>
      </c>
      <c r="AE32" s="202" t="s">
        <v>714</v>
      </c>
      <c r="AF32" s="151"/>
    </row>
    <row r="33" spans="2:32" ht="75.75" customHeight="1" x14ac:dyDescent="0.35">
      <c r="B33" s="199"/>
      <c r="C33" s="331" t="s">
        <v>336</v>
      </c>
      <c r="D33" s="200" t="s">
        <v>432</v>
      </c>
      <c r="E33" s="332"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3" s="201" t="s">
        <v>179</v>
      </c>
      <c r="G33" s="201" t="s">
        <v>451</v>
      </c>
      <c r="H33" s="333" t="str">
        <f>IF(Matriz_Alineación_2020_2024[[#This Row],[ID ESTRATÉGIA]]="","",VLOOKUP(Matriz_Alineación_2020_2024[[#This Row],[ID ESTRATÉGIA]],Estrategias_[],2,FALSE))</f>
        <v>Implementación de procesos de formación basados en experiencias artísticas para la cualificación de formadores que potencien habilidades artísticas de niños, niñas y adolescentes en el ámbito escolar.</v>
      </c>
      <c r="I33" s="200" t="s">
        <v>484</v>
      </c>
      <c r="J33" s="332" t="str">
        <f>IF(Matriz_Alineación_2020_2024[[#This Row],[ID INDICADOR]]="","",VLOOKUP(Matriz_Alineación_2020_2024[[#This Row],[ID INDICADOR]],Indicadores_[],2,FALSE))</f>
        <v>Número de mediadores culturales cualificados</v>
      </c>
      <c r="K33" s="201">
        <f>IF(Matriz_Alineación_2020_2024[[#This Row],[ID INDICADOR]]="","",VLOOKUP(Matriz_Alineación_2020_2024[[#This Row],[ID INDICADOR]],Indicadores_[],4,FALSE))</f>
        <v>4500</v>
      </c>
      <c r="L33" s="317">
        <v>1</v>
      </c>
      <c r="M33" s="318" t="s">
        <v>87</v>
      </c>
      <c r="N33" s="317">
        <v>9</v>
      </c>
      <c r="O33" s="318" t="s">
        <v>98</v>
      </c>
      <c r="P33" s="317">
        <v>3</v>
      </c>
      <c r="Q33" s="318" t="s">
        <v>144</v>
      </c>
      <c r="R33" s="317">
        <v>20</v>
      </c>
      <c r="S33" s="318" t="s">
        <v>145</v>
      </c>
      <c r="T33" s="317">
        <v>136</v>
      </c>
      <c r="U33" s="319" t="s">
        <v>146</v>
      </c>
      <c r="V33" s="317">
        <v>148</v>
      </c>
      <c r="W33" s="318" t="s">
        <v>147</v>
      </c>
      <c r="X33" s="319" t="s">
        <v>143</v>
      </c>
      <c r="Y33" s="318" t="s">
        <v>317</v>
      </c>
      <c r="Z33" s="333" t="s">
        <v>325</v>
      </c>
      <c r="AA33" s="201">
        <v>7884</v>
      </c>
      <c r="AB33" s="332" t="s">
        <v>148</v>
      </c>
      <c r="AC33" s="334" t="s">
        <v>177</v>
      </c>
      <c r="AD33" s="332" t="s">
        <v>739</v>
      </c>
      <c r="AE33" s="202" t="s">
        <v>714</v>
      </c>
      <c r="AF33" s="151"/>
    </row>
    <row r="34" spans="2:32" ht="75.75" customHeight="1" x14ac:dyDescent="0.35">
      <c r="B34" s="199"/>
      <c r="C34" s="331" t="s">
        <v>336</v>
      </c>
      <c r="D34" s="200" t="s">
        <v>432</v>
      </c>
      <c r="E34" s="332"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4" s="201" t="s">
        <v>181</v>
      </c>
      <c r="G34" s="201" t="s">
        <v>452</v>
      </c>
      <c r="H34" s="333" t="str">
        <f>IF(Matriz_Alineación_2020_2024[[#This Row],[ID ESTRATÉGIA]]="","",VLOOKUP(Matriz_Alineación_2020_2024[[#This Row],[ID ESTRATÉGIA]],Estrategias_[],2,FALSE))</f>
        <v>Desarrollo de las capacidades los ciudadanos y grupos poblacionales y diferenciales para la transformación de realidades sociales y comunitarias</v>
      </c>
      <c r="I34" s="200" t="s">
        <v>485</v>
      </c>
      <c r="J34" s="332" t="str">
        <f>IF(Matriz_Alineación_2020_2024[[#This Row],[ID INDICADOR]]="","",VLOOKUP(Matriz_Alineación_2020_2024[[#This Row],[ID INDICADOR]],Indicadores_[],2,FALSE))</f>
        <v>Número de personas beneficiadas en procesos de educación informal del sector artístico y cultural</v>
      </c>
      <c r="K34" s="201">
        <f>IF(Matriz_Alineación_2020_2024[[#This Row],[ID INDICADOR]]="","",VLOOKUP(Matriz_Alineación_2020_2024[[#This Row],[ID INDICADOR]],Indicadores_[],4,FALSE))</f>
        <v>4500</v>
      </c>
      <c r="L34" s="317">
        <v>1</v>
      </c>
      <c r="M34" s="318" t="s">
        <v>87</v>
      </c>
      <c r="N34" s="317">
        <v>9</v>
      </c>
      <c r="O34" s="318" t="s">
        <v>98</v>
      </c>
      <c r="P34" s="317">
        <v>3</v>
      </c>
      <c r="Q34" s="318" t="s">
        <v>144</v>
      </c>
      <c r="R34" s="317">
        <v>20</v>
      </c>
      <c r="S34" s="318" t="s">
        <v>145</v>
      </c>
      <c r="T34" s="317">
        <v>136</v>
      </c>
      <c r="U34" s="319" t="s">
        <v>146</v>
      </c>
      <c r="V34" s="317">
        <v>148</v>
      </c>
      <c r="W34" s="318" t="s">
        <v>147</v>
      </c>
      <c r="X34" s="319" t="s">
        <v>97</v>
      </c>
      <c r="Y34" s="318" t="s">
        <v>316</v>
      </c>
      <c r="Z34" s="333" t="s">
        <v>333</v>
      </c>
      <c r="AA34" s="201">
        <v>7884</v>
      </c>
      <c r="AB34" s="332" t="s">
        <v>148</v>
      </c>
      <c r="AC34" s="334" t="s">
        <v>177</v>
      </c>
      <c r="AD34" s="332" t="s">
        <v>739</v>
      </c>
      <c r="AE34" s="202" t="s">
        <v>714</v>
      </c>
      <c r="AF34" s="151"/>
    </row>
    <row r="35" spans="2:32" ht="75.75" customHeight="1" x14ac:dyDescent="0.35">
      <c r="B35" s="199"/>
      <c r="C35" s="331" t="s">
        <v>336</v>
      </c>
      <c r="D35" s="200" t="s">
        <v>432</v>
      </c>
      <c r="E35" s="332"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5" s="201" t="s">
        <v>705</v>
      </c>
      <c r="G35" s="201" t="s">
        <v>453</v>
      </c>
      <c r="H35" s="333" t="str">
        <f>IF(Matriz_Alineación_2020_2024[[#This Row],[ID ESTRATÉGIA]]="","",VLOOKUP(Matriz_Alineación_2020_2024[[#This Row],[ID ESTRATÉGIA]],Estrategias_[],2,FALSE))</f>
        <v>Fortalecimiento a nivel pedagógico y operativo los procesos de formación en arte, cultura, patrimonio y deporte desde la educación inicial hasta la educación media en el marco del Sistema Distrital de Formación Artística y Cultural.</v>
      </c>
      <c r="I35" s="200" t="s">
        <v>486</v>
      </c>
      <c r="J35" s="332" t="str">
        <f>IF(Matriz_Alineación_2020_2024[[#This Row],[ID INDICADOR]]="","",VLOOKUP(Matriz_Alineación_2020_2024[[#This Row],[ID INDICADOR]],Indicadores_[],2,FALSE))</f>
        <v>Porcentaje de avance en la construcción del Sistema de Información de arte, cultura y patrimonio.</v>
      </c>
      <c r="K35" s="201">
        <f>IF(Matriz_Alineación_2020_2024[[#This Row],[ID INDICADOR]]="","",VLOOKUP(Matriz_Alineación_2020_2024[[#This Row],[ID INDICADOR]],Indicadores_[],4,FALSE))</f>
        <v>100</v>
      </c>
      <c r="L35" s="317">
        <v>1</v>
      </c>
      <c r="M35" s="318" t="s">
        <v>87</v>
      </c>
      <c r="N35" s="317">
        <v>9</v>
      </c>
      <c r="O35" s="318" t="s">
        <v>98</v>
      </c>
      <c r="P35" s="317">
        <v>3</v>
      </c>
      <c r="Q35" s="318" t="s">
        <v>144</v>
      </c>
      <c r="R35" s="317">
        <v>20</v>
      </c>
      <c r="S35" s="318" t="s">
        <v>145</v>
      </c>
      <c r="T35" s="317">
        <v>136</v>
      </c>
      <c r="U35" s="319" t="s">
        <v>146</v>
      </c>
      <c r="V35" s="317">
        <v>148</v>
      </c>
      <c r="W35" s="318" t="s">
        <v>147</v>
      </c>
      <c r="X35" s="319" t="s">
        <v>708</v>
      </c>
      <c r="Y35" s="318" t="s">
        <v>317</v>
      </c>
      <c r="Z35" s="333" t="s">
        <v>325</v>
      </c>
      <c r="AA35" s="201">
        <v>7884</v>
      </c>
      <c r="AB35" s="332" t="s">
        <v>148</v>
      </c>
      <c r="AC35" s="334" t="s">
        <v>686</v>
      </c>
      <c r="AD35" s="332" t="s">
        <v>739</v>
      </c>
      <c r="AE35" s="202" t="s">
        <v>714</v>
      </c>
      <c r="AF35" s="151"/>
    </row>
    <row r="36" spans="2:32" ht="75.75" customHeight="1" x14ac:dyDescent="0.35">
      <c r="B36" s="199"/>
      <c r="C36" s="331" t="s">
        <v>336</v>
      </c>
      <c r="D36" s="200" t="s">
        <v>432</v>
      </c>
      <c r="E36" s="332" t="str">
        <f>IF(Matriz_Alineación_2020_2024[[#This Row],[ID OBJETIVOS ESTRATÉGICOS]]=0,"",VLOOKUP(Matriz_Alineación_2020_2024[[#This Row],[ID OBJETIVOS ESTRATÉGICOS]],Objetivos_Estratégicos[],2,FALSE))</f>
        <v>Ampliar la oferta de cobertura y calidad en la formación artística, cultural y de habilidades creativas a los agentes del sector, las organizaciones comunitarias y los ciudadanos.</v>
      </c>
      <c r="F36" s="201" t="s">
        <v>706</v>
      </c>
      <c r="G36" s="201" t="s">
        <v>454</v>
      </c>
      <c r="H36" s="333" t="str">
        <f>IF(Matriz_Alineación_2020_2024[[#This Row],[ID ESTRATÉGIA]]="","",VLOOKUP(Matriz_Alineación_2020_2024[[#This Row],[ID ESTRATÉGIA]],Estrategias_[],2,FALSE))</f>
        <v>Actualización y consolidación del Sistema Distrital de Formación Artística y Cultural SIDFAC para generar condiciones de sostenibilidad y crecimiento.</v>
      </c>
      <c r="I36" s="200" t="s">
        <v>487</v>
      </c>
      <c r="J36" s="332" t="str">
        <f>IF(Matriz_Alineación_2020_2024[[#This Row],[ID INDICADOR]]="","",VLOOKUP(Matriz_Alineación_2020_2024[[#This Row],[ID INDICADOR]],Indicadores_[],2,FALSE))</f>
        <v>Porcentaje de avance en la construcción del Sistema de Información de arte, cultura y patrimonio.</v>
      </c>
      <c r="K36" s="201">
        <f>IF(Matriz_Alineación_2020_2024[[#This Row],[ID INDICADOR]]="","",VLOOKUP(Matriz_Alineación_2020_2024[[#This Row],[ID INDICADOR]],Indicadores_[],4,FALSE))</f>
        <v>100</v>
      </c>
      <c r="L36" s="200">
        <v>1</v>
      </c>
      <c r="M36" s="333" t="s">
        <v>87</v>
      </c>
      <c r="N36" s="200">
        <v>9</v>
      </c>
      <c r="O36" s="333" t="s">
        <v>98</v>
      </c>
      <c r="P36" s="200">
        <v>3</v>
      </c>
      <c r="Q36" s="333" t="s">
        <v>144</v>
      </c>
      <c r="R36" s="200">
        <v>20</v>
      </c>
      <c r="S36" s="333" t="s">
        <v>145</v>
      </c>
      <c r="T36" s="200">
        <v>136</v>
      </c>
      <c r="U36" s="332" t="s">
        <v>146</v>
      </c>
      <c r="V36" s="200">
        <v>148</v>
      </c>
      <c r="W36" s="333" t="s">
        <v>147</v>
      </c>
      <c r="X36" s="332" t="s">
        <v>708</v>
      </c>
      <c r="Y36" s="333" t="s">
        <v>317</v>
      </c>
      <c r="Z36" s="333" t="s">
        <v>325</v>
      </c>
      <c r="AA36" s="201">
        <v>7884</v>
      </c>
      <c r="AB36" s="332" t="s">
        <v>148</v>
      </c>
      <c r="AC36" s="334" t="s">
        <v>686</v>
      </c>
      <c r="AD36" s="332" t="s">
        <v>739</v>
      </c>
      <c r="AE36" s="202" t="s">
        <v>714</v>
      </c>
      <c r="AF36" s="151"/>
    </row>
    <row r="37" spans="2:32" ht="75.75" customHeight="1" x14ac:dyDescent="0.35">
      <c r="B37" s="199"/>
      <c r="C37" s="331" t="s">
        <v>336</v>
      </c>
      <c r="D37" s="200" t="s">
        <v>433</v>
      </c>
      <c r="E37" s="332" t="str">
        <f>IF(Matriz_Alineación_2020_2024[[#This Row],[ID OBJETIVOS ESTRATÉGICOS]]=0,"",VLOOKUP(Matriz_Alineación_2020_2024[[#This Row],[ID OBJETIVOS ESTRATÉGICOS]],Objetivos_Estratégicos[],2,FALSE))</f>
        <v>Promover el acceso, uso y goce efectivo del patrimonio cultural material e inmaterial de la ciudad y las infraestructuras culturales y deportivas en condiciones de equidad.</v>
      </c>
      <c r="F37" s="201" t="s">
        <v>188</v>
      </c>
      <c r="G37" s="201" t="s">
        <v>455</v>
      </c>
      <c r="H37" s="333" t="str">
        <f>IF(Matriz_Alineación_2020_2024[[#This Row],[ID ESTRATÉGIA]]="","",VLOOKUP(Matriz_Alineación_2020_2024[[#This Row],[ID ESTRATÉGIA]],Estrategias_[],2,FALSE))</f>
        <v>Reconocimiento, valoración y sostenibilidad del patrimonio cultural material e inmaterial como un medio y no un fin cultural.</v>
      </c>
      <c r="I37" s="200" t="s">
        <v>488</v>
      </c>
      <c r="J37" s="332" t="str">
        <f>IF(Matriz_Alineación_2020_2024[[#This Row],[ID INDICADOR]]="","",VLOOKUP(Matriz_Alineación_2020_2024[[#This Row],[ID INDICADOR]],Indicadores_[],2,FALSE))</f>
        <v>Porcentaje de implementación de la estrategia que permita reconocer y difundir manifestaciones de patrimonio cultural material e inmaterial, para generar conocimiento en la ciudadanía.</v>
      </c>
      <c r="K37" s="201">
        <f>IF(Matriz_Alineación_2020_2024[[#This Row],[ID INDICADOR]]="","",VLOOKUP(Matriz_Alineación_2020_2024[[#This Row],[ID INDICADOR]],Indicadores_[],4,FALSE))</f>
        <v>100</v>
      </c>
      <c r="L37" s="200">
        <v>1</v>
      </c>
      <c r="M37" s="333" t="s">
        <v>87</v>
      </c>
      <c r="N37" s="200">
        <v>9</v>
      </c>
      <c r="O37" s="333" t="s">
        <v>98</v>
      </c>
      <c r="P37" s="200">
        <v>1</v>
      </c>
      <c r="Q37" s="333" t="s">
        <v>99</v>
      </c>
      <c r="R37" s="200">
        <v>21</v>
      </c>
      <c r="S37" s="333" t="s">
        <v>100</v>
      </c>
      <c r="T37" s="200">
        <v>154</v>
      </c>
      <c r="U37" s="332" t="s">
        <v>221</v>
      </c>
      <c r="V37" s="200">
        <v>167</v>
      </c>
      <c r="W37" s="333" t="s">
        <v>189</v>
      </c>
      <c r="X37" s="332" t="s">
        <v>190</v>
      </c>
      <c r="Y37" s="333" t="s">
        <v>316</v>
      </c>
      <c r="Z37" s="333" t="s">
        <v>323</v>
      </c>
      <c r="AA37" s="201">
        <v>7886</v>
      </c>
      <c r="AB37" s="332" t="s">
        <v>191</v>
      </c>
      <c r="AC37" s="334" t="s">
        <v>690</v>
      </c>
      <c r="AD37" s="332" t="s">
        <v>742</v>
      </c>
      <c r="AE37" s="202" t="s">
        <v>715</v>
      </c>
      <c r="AF37" s="151"/>
    </row>
    <row r="38" spans="2:32" ht="75.75" customHeight="1" x14ac:dyDescent="0.35">
      <c r="B38" s="199"/>
      <c r="C38" s="331" t="s">
        <v>336</v>
      </c>
      <c r="D38" s="200" t="s">
        <v>433</v>
      </c>
      <c r="E38" s="332" t="str">
        <f>IF(Matriz_Alineación_2020_2024[[#This Row],[ID OBJETIVOS ESTRATÉGICOS]]=0,"",VLOOKUP(Matriz_Alineación_2020_2024[[#This Row],[ID OBJETIVOS ESTRATÉGICOS]],Objetivos_Estratégicos[],2,FALSE))</f>
        <v>Promover el acceso, uso y goce efectivo del patrimonio cultural material e inmaterial de la ciudad y las infraestructuras culturales y deportivas en condiciones de equidad.</v>
      </c>
      <c r="F38" s="201" t="s">
        <v>192</v>
      </c>
      <c r="G38" s="201" t="s">
        <v>456</v>
      </c>
      <c r="H38" s="333" t="str">
        <f>IF(Matriz_Alineación_2020_2024[[#This Row],[ID ESTRATÉGIA]]="","",VLOOKUP(Matriz_Alineación_2020_2024[[#This Row],[ID ESTRATÉGIA]],Estrategias_[],2,FALSE))</f>
        <v>Fortalecimiento y sostenibilidad económica y social de la infraestructura cultural.</v>
      </c>
      <c r="I38" s="200" t="s">
        <v>519</v>
      </c>
      <c r="J38" s="332" t="str">
        <f>IF(Matriz_Alineación_2020_2024[[#This Row],[ID INDICADOR]]="","",VLOOKUP(Matriz_Alineación_2020_2024[[#This Row],[ID INDICADOR]],Indicadores_[],2,FALSE))</f>
        <v>Numero de equipamientos artísticos y culturales fortalecidos</v>
      </c>
      <c r="K38" s="201">
        <f>IF(Matriz_Alineación_2020_2024[[#This Row],[ID INDICADOR]]="","",VLOOKUP(Matriz_Alineación_2020_2024[[#This Row],[ID INDICADOR]],Indicadores_[],4,FALSE))</f>
        <v>10</v>
      </c>
      <c r="L38" s="200">
        <v>1</v>
      </c>
      <c r="M38" s="333" t="s">
        <v>87</v>
      </c>
      <c r="N38" s="200">
        <v>9</v>
      </c>
      <c r="O38" s="333" t="s">
        <v>98</v>
      </c>
      <c r="P38" s="200">
        <v>1</v>
      </c>
      <c r="Q38" s="333" t="s">
        <v>99</v>
      </c>
      <c r="R38" s="200">
        <v>21</v>
      </c>
      <c r="S38" s="333" t="s">
        <v>100</v>
      </c>
      <c r="T38" s="200">
        <v>151</v>
      </c>
      <c r="U38" s="332" t="s">
        <v>193</v>
      </c>
      <c r="V38" s="200">
        <v>163</v>
      </c>
      <c r="W38" s="333" t="s">
        <v>194</v>
      </c>
      <c r="X38" s="332" t="s">
        <v>195</v>
      </c>
      <c r="Y38" s="333" t="s">
        <v>316</v>
      </c>
      <c r="Z38" s="333" t="s">
        <v>334</v>
      </c>
      <c r="AA38" s="201">
        <v>7654</v>
      </c>
      <c r="AB38" s="332" t="s">
        <v>196</v>
      </c>
      <c r="AC38" s="334" t="s">
        <v>197</v>
      </c>
      <c r="AD38" s="332" t="s">
        <v>742</v>
      </c>
      <c r="AE38" s="202" t="s">
        <v>715</v>
      </c>
      <c r="AF38" s="151"/>
    </row>
    <row r="39" spans="2:32" ht="75.75" customHeight="1" x14ac:dyDescent="0.35">
      <c r="B39" s="199"/>
      <c r="C39" s="331" t="s">
        <v>276</v>
      </c>
      <c r="D39" s="200" t="s">
        <v>434</v>
      </c>
      <c r="E39" s="332"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39" s="201" t="s">
        <v>199</v>
      </c>
      <c r="G39" s="201" t="s">
        <v>457</v>
      </c>
      <c r="H39" s="333" t="str">
        <f>IF(Matriz_Alineación_2020_2024[[#This Row],[ID ESTRATÉGIA]]="","",VLOOKUP(Matriz_Alineación_2020_2024[[#This Row],[ID ESTRATÉGIA]],Estrategias_[],2,FALSE))</f>
        <v>Innovación en las dinámicas de gobernanza, participación, gobierno abierto, gestión territorial y comunicación pública en la cultura, recreación y el deporte</v>
      </c>
      <c r="I39" s="200" t="s">
        <v>489</v>
      </c>
      <c r="J39" s="332" t="str">
        <f>IF(Matriz_Alineación_2020_2024[[#This Row],[ID INDICADOR]]="","",VLOOKUP(Matriz_Alineación_2020_2024[[#This Row],[ID INDICADOR]],Indicadores_[],2,FALSE))</f>
        <v>Número de estrategias para el fortalecimiento y cualificación del Sistema Distrital de Arte, Cultura y Patrimonio, los procesos de participación y la gestión territorial.</v>
      </c>
      <c r="K39" s="201">
        <f>IF(Matriz_Alineación_2020_2024[[#This Row],[ID INDICADOR]]="","",VLOOKUP(Matriz_Alineación_2020_2024[[#This Row],[ID INDICADOR]],Indicadores_[],4,FALSE))</f>
        <v>26</v>
      </c>
      <c r="L39" s="320">
        <v>1</v>
      </c>
      <c r="M39" s="321" t="s">
        <v>691</v>
      </c>
      <c r="N39" s="317">
        <v>9</v>
      </c>
      <c r="O39" s="318" t="s">
        <v>98</v>
      </c>
      <c r="P39" s="320">
        <v>1</v>
      </c>
      <c r="Q39" s="321" t="s">
        <v>99</v>
      </c>
      <c r="R39" s="320">
        <v>21</v>
      </c>
      <c r="S39" s="321" t="s">
        <v>650</v>
      </c>
      <c r="T39" s="320">
        <v>148</v>
      </c>
      <c r="U39" s="321" t="s">
        <v>106</v>
      </c>
      <c r="V39" s="320">
        <v>160</v>
      </c>
      <c r="W39" s="321" t="s">
        <v>651</v>
      </c>
      <c r="X39" s="319"/>
      <c r="Y39" s="318" t="s">
        <v>318</v>
      </c>
      <c r="Z39" s="333" t="s">
        <v>331</v>
      </c>
      <c r="AA39" s="201">
        <v>7648</v>
      </c>
      <c r="AB39" s="335" t="s">
        <v>104</v>
      </c>
      <c r="AC39" s="334" t="s">
        <v>315</v>
      </c>
      <c r="AD39" s="332" t="s">
        <v>741</v>
      </c>
      <c r="AE39" s="202" t="s">
        <v>105</v>
      </c>
      <c r="AF39" s="151"/>
    </row>
    <row r="40" spans="2:32" ht="75.75" customHeight="1" x14ac:dyDescent="0.35">
      <c r="B40" s="199"/>
      <c r="C40" s="331" t="s">
        <v>276</v>
      </c>
      <c r="D40" s="200" t="s">
        <v>434</v>
      </c>
      <c r="E40" s="332"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0" s="201" t="s">
        <v>199</v>
      </c>
      <c r="G40" s="201" t="s">
        <v>457</v>
      </c>
      <c r="H40" s="333" t="str">
        <f>IF(Matriz_Alineación_2020_2024[[#This Row],[ID ESTRATÉGIA]]="","",VLOOKUP(Matriz_Alineación_2020_2024[[#This Row],[ID ESTRATÉGIA]],Estrategias_[],2,FALSE))</f>
        <v>Innovación en las dinámicas de gobernanza, participación, gobierno abierto, gestión territorial y comunicación pública en la cultura, recreación y el deporte</v>
      </c>
      <c r="I40" s="200" t="s">
        <v>490</v>
      </c>
      <c r="J40" s="332" t="str">
        <f>IF(Matriz_Alineación_2020_2024[[#This Row],[ID INDICADOR]]="","",VLOOKUP(Matriz_Alineación_2020_2024[[#This Row],[ID INDICADOR]],Indicadores_[],2,FALSE))</f>
        <v>Porcentaje de acciones para el fortalecimiento de la comunicación pública realizadas</v>
      </c>
      <c r="K40" s="201">
        <f>IF(Matriz_Alineación_2020_2024[[#This Row],[ID INDICADOR]]="","",VLOOKUP(Matriz_Alineación_2020_2024[[#This Row],[ID INDICADOR]],Indicadores_[],4,FALSE))</f>
        <v>100</v>
      </c>
      <c r="L40" s="317">
        <v>5</v>
      </c>
      <c r="M40" s="318" t="s">
        <v>108</v>
      </c>
      <c r="N40" s="317">
        <v>30</v>
      </c>
      <c r="O40" s="318" t="s">
        <v>109</v>
      </c>
      <c r="P40" s="317">
        <v>15</v>
      </c>
      <c r="Q40" s="318" t="s">
        <v>110</v>
      </c>
      <c r="R40" s="317">
        <v>56</v>
      </c>
      <c r="S40" s="318" t="s">
        <v>130</v>
      </c>
      <c r="T40" s="320">
        <v>539</v>
      </c>
      <c r="U40" s="321" t="s">
        <v>692</v>
      </c>
      <c r="V40" s="320">
        <v>588</v>
      </c>
      <c r="W40" s="321" t="s">
        <v>127</v>
      </c>
      <c r="X40" s="319"/>
      <c r="Y40" s="318" t="s">
        <v>318</v>
      </c>
      <c r="Z40" s="333" t="s">
        <v>331</v>
      </c>
      <c r="AA40" s="201">
        <v>7646</v>
      </c>
      <c r="AB40" s="332" t="s">
        <v>133</v>
      </c>
      <c r="AC40" s="334" t="s">
        <v>129</v>
      </c>
      <c r="AD40" s="332" t="s">
        <v>737</v>
      </c>
      <c r="AE40" s="202" t="s">
        <v>27</v>
      </c>
      <c r="AF40" s="151"/>
    </row>
    <row r="41" spans="2:32" ht="75.75" customHeight="1" x14ac:dyDescent="0.35">
      <c r="B41" s="199"/>
      <c r="C41" s="331" t="s">
        <v>276</v>
      </c>
      <c r="D41" s="200" t="s">
        <v>434</v>
      </c>
      <c r="E41" s="332"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1" s="201" t="s">
        <v>202</v>
      </c>
      <c r="G41" s="201" t="s">
        <v>458</v>
      </c>
      <c r="H41" s="333" t="str">
        <f>IF(Matriz_Alineación_2020_2024[[#This Row],[ID ESTRATÉGIA]]="","",VLOOKUP(Matriz_Alineación_2020_2024[[#This Row],[ID ESTRATÉGIA]],Estrategias_[],2,FALSE))</f>
        <v>Consolidación de los procesos de planeación, innovación, y gestión del conocimiento en articulación con los sistemas de gestión y tecnologías de la información.</v>
      </c>
      <c r="I41" s="200" t="s">
        <v>491</v>
      </c>
      <c r="J41" s="332"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41" s="201">
        <f>IF(Matriz_Alineación_2020_2024[[#This Row],[ID INDICADOR]]="","",VLOOKUP(Matriz_Alineación_2020_2024[[#This Row],[ID INDICADOR]],Indicadores_[],4,FALSE))</f>
        <v>100</v>
      </c>
      <c r="L41" s="317">
        <v>5</v>
      </c>
      <c r="M41" s="318" t="s">
        <v>108</v>
      </c>
      <c r="N41" s="317">
        <v>30</v>
      </c>
      <c r="O41" s="318" t="s">
        <v>109</v>
      </c>
      <c r="P41" s="317">
        <v>15</v>
      </c>
      <c r="Q41" s="318" t="s">
        <v>110</v>
      </c>
      <c r="R41" s="317">
        <v>56</v>
      </c>
      <c r="S41" s="318" t="s">
        <v>130</v>
      </c>
      <c r="T41" s="320">
        <v>493</v>
      </c>
      <c r="U41" s="321" t="s">
        <v>131</v>
      </c>
      <c r="V41" s="320">
        <v>539</v>
      </c>
      <c r="W41" s="321" t="s">
        <v>132</v>
      </c>
      <c r="X41" s="319"/>
      <c r="Y41" s="318" t="s">
        <v>318</v>
      </c>
      <c r="Z41" s="333" t="s">
        <v>326</v>
      </c>
      <c r="AA41" s="201">
        <v>7646</v>
      </c>
      <c r="AB41" s="332" t="s">
        <v>133</v>
      </c>
      <c r="AC41" s="334" t="s">
        <v>664</v>
      </c>
      <c r="AD41" s="332" t="s">
        <v>738</v>
      </c>
      <c r="AE41" s="202" t="s">
        <v>722</v>
      </c>
      <c r="AF41" s="151"/>
    </row>
    <row r="42" spans="2:32" ht="132.75" customHeight="1" x14ac:dyDescent="0.35">
      <c r="B42" s="199"/>
      <c r="C42" s="331" t="s">
        <v>276</v>
      </c>
      <c r="D42" s="200" t="s">
        <v>434</v>
      </c>
      <c r="E42" s="332"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2" s="201" t="s">
        <v>202</v>
      </c>
      <c r="G42" s="201" t="s">
        <v>458</v>
      </c>
      <c r="H42" s="333" t="str">
        <f>IF(Matriz_Alineación_2020_2024[[#This Row],[ID ESTRATÉGIA]]="","",VLOOKUP(Matriz_Alineación_2020_2024[[#This Row],[ID ESTRATÉGIA]],Estrategias_[],2,FALSE))</f>
        <v>Consolidación de los procesos de planeación, innovación, y gestión del conocimiento en articulación con los sistemas de gestión y tecnologías de la información.</v>
      </c>
      <c r="I42" s="200" t="s">
        <v>492</v>
      </c>
      <c r="J42" s="332" t="str">
        <f>IF(Matriz_Alineación_2020_2024[[#This Row],[ID INDICADOR]]="","",VLOOKUP(Matriz_Alineación_2020_2024[[#This Row],[ID INDICADOR]],Indicadores_[],2,FALSE))</f>
        <v>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v>
      </c>
      <c r="K42" s="201">
        <f>IF(Matriz_Alineación_2020_2024[[#This Row],[ID INDICADOR]]="","",VLOOKUP(Matriz_Alineación_2020_2024[[#This Row],[ID INDICADOR]],Indicadores_[],4,FALSE))</f>
        <v>100</v>
      </c>
      <c r="L42" s="317">
        <v>5</v>
      </c>
      <c r="M42" s="318" t="s">
        <v>108</v>
      </c>
      <c r="N42" s="317">
        <v>30</v>
      </c>
      <c r="O42" s="318" t="s">
        <v>109</v>
      </c>
      <c r="P42" s="317">
        <v>15</v>
      </c>
      <c r="Q42" s="318" t="s">
        <v>110</v>
      </c>
      <c r="R42" s="317">
        <v>56</v>
      </c>
      <c r="S42" s="318" t="s">
        <v>130</v>
      </c>
      <c r="T42" s="320">
        <v>493</v>
      </c>
      <c r="U42" s="321" t="s">
        <v>131</v>
      </c>
      <c r="V42" s="320">
        <v>539</v>
      </c>
      <c r="W42" s="321" t="s">
        <v>132</v>
      </c>
      <c r="X42" s="319"/>
      <c r="Y42" s="318" t="s">
        <v>318</v>
      </c>
      <c r="Z42" s="333" t="s">
        <v>326</v>
      </c>
      <c r="AA42" s="201">
        <v>7646</v>
      </c>
      <c r="AB42" s="332" t="s">
        <v>133</v>
      </c>
      <c r="AC42" s="334" t="s">
        <v>750</v>
      </c>
      <c r="AD42" s="332" t="s">
        <v>34</v>
      </c>
      <c r="AE42" s="202" t="s">
        <v>718</v>
      </c>
      <c r="AF42" s="151"/>
    </row>
    <row r="43" spans="2:32" ht="75.75" customHeight="1" x14ac:dyDescent="0.35">
      <c r="B43" s="199"/>
      <c r="C43" s="331" t="s">
        <v>276</v>
      </c>
      <c r="D43" s="200" t="s">
        <v>434</v>
      </c>
      <c r="E43" s="332" t="str">
        <f>IF(Matriz_Alineación_2020_2024[[#This Row],[ID OBJETIVOS ESTRATÉGICOS]]=0,"",VLOOKUP(Matriz_Alineación_2020_2024[[#This Row],[ID OBJETIVOS ESTRATÉGICOS]],Objetivos_Estratégicos[],2,FALSE))</f>
        <v>Fortalecer los procesos de la entidad para la satisfacción de la ciudadanía y la generación de valor público con criterios de calidad, innovación y eficiencia de manera sistémica y progresiva.</v>
      </c>
      <c r="F43" s="201" t="s">
        <v>202</v>
      </c>
      <c r="G43" s="201" t="s">
        <v>458</v>
      </c>
      <c r="H43" s="333" t="str">
        <f>IF(Matriz_Alineación_2020_2024[[#This Row],[ID ESTRATÉGIA]]="","",VLOOKUP(Matriz_Alineación_2020_2024[[#This Row],[ID ESTRATÉGIA]],Estrategias_[],2,FALSE))</f>
        <v>Consolidación de los procesos de planeación, innovación, y gestión del conocimiento en articulación con los sistemas de gestión y tecnologías de la información.</v>
      </c>
      <c r="I43" s="200" t="s">
        <v>493</v>
      </c>
      <c r="J43" s="332" t="str">
        <f>IF(Matriz_Alineación_2020_2024[[#This Row],[ID INDICADOR]]="","",VLOOKUP(Matriz_Alineación_2020_2024[[#This Row],[ID INDICADOR]],Indicadores_[],2,FALSE))</f>
        <v>Porcentaje de avance del proceso de implementación de la estrategia de internacionalización que promueva el posicionamiento de Bogotá como referente en temas culturales y deportivos y que permita la movilización dinámica de recursos técnicos, humanos y financieros.</v>
      </c>
      <c r="K43" s="201">
        <f>IF(Matriz_Alineación_2020_2024[[#This Row],[ID INDICADOR]]="","",VLOOKUP(Matriz_Alineación_2020_2024[[#This Row],[ID INDICADOR]],Indicadores_[],4,FALSE))</f>
        <v>100</v>
      </c>
      <c r="L43" s="317">
        <v>5</v>
      </c>
      <c r="M43" s="318" t="s">
        <v>108</v>
      </c>
      <c r="N43" s="317">
        <v>30</v>
      </c>
      <c r="O43" s="318" t="s">
        <v>109</v>
      </c>
      <c r="P43" s="317">
        <v>15</v>
      </c>
      <c r="Q43" s="318" t="s">
        <v>110</v>
      </c>
      <c r="R43" s="317">
        <v>56</v>
      </c>
      <c r="S43" s="318" t="s">
        <v>130</v>
      </c>
      <c r="T43" s="320">
        <v>493</v>
      </c>
      <c r="U43" s="321" t="s">
        <v>131</v>
      </c>
      <c r="V43" s="320">
        <v>539</v>
      </c>
      <c r="W43" s="321" t="s">
        <v>132</v>
      </c>
      <c r="X43" s="319"/>
      <c r="Y43" s="318" t="s">
        <v>318</v>
      </c>
      <c r="Z43" s="333" t="s">
        <v>326</v>
      </c>
      <c r="AA43" s="201" t="s">
        <v>586</v>
      </c>
      <c r="AB43" s="332" t="s">
        <v>586</v>
      </c>
      <c r="AC43" s="334" t="s">
        <v>586</v>
      </c>
      <c r="AD43" s="332" t="s">
        <v>748</v>
      </c>
      <c r="AE43" s="202" t="s">
        <v>718</v>
      </c>
      <c r="AF43" s="151"/>
    </row>
    <row r="44" spans="2:32" ht="75.75" customHeight="1" x14ac:dyDescent="0.35">
      <c r="B44" s="199"/>
      <c r="C44" s="331" t="s">
        <v>276</v>
      </c>
      <c r="D44" s="200" t="s">
        <v>435</v>
      </c>
      <c r="E44" s="332" t="str">
        <f>IF(Matriz_Alineación_2020_2024[[#This Row],[ID OBJETIVOS ESTRATÉGICOS]]=0,"",VLOOKUP(Matriz_Alineación_2020_2024[[#This Row],[ID OBJETIVOS ESTRATÉGICOS]],Objetivos_Estratégicos[],2,FALSE))</f>
        <v>Consolidar el posicionamiento cultural, artístico, patrimonial y recreodeportivo de la ciudad a nivel internacional.</v>
      </c>
      <c r="F44" s="201" t="s">
        <v>204</v>
      </c>
      <c r="G44" s="201" t="s">
        <v>459</v>
      </c>
      <c r="H44" s="333" t="str">
        <f>IF(Matriz_Alineación_2020_2024[[#This Row],[ID ESTRATÉGIA]]="","",VLOOKUP(Matriz_Alineación_2020_2024[[#This Row],[ID ESTRATÉGIA]],Estrategias_[],2,FALSE))</f>
        <v>Desarrollo de estrategias de relacionamiento y cooperación internacional que facilite el flujo de recursos y transferencia de conocimiento.</v>
      </c>
      <c r="I44" s="200" t="s">
        <v>494</v>
      </c>
      <c r="J44" s="332" t="str">
        <f>IF(Matriz_Alineación_2020_2024[[#This Row],[ID INDICADOR]]="","",VLOOKUP(Matriz_Alineación_2020_2024[[#This Row],[ID INDICADOR]],Indicadores_[],2,FALSE))</f>
        <v>Porcentaje de avance del proceso de implementación de la estrategia de internacionalización del sector CRD para gestionar cooperación técnica y financiera al interior del sector.</v>
      </c>
      <c r="K44" s="201">
        <f>IF(Matriz_Alineación_2020_2024[[#This Row],[ID INDICADOR]]="","",VLOOKUP(Matriz_Alineación_2020_2024[[#This Row],[ID INDICADOR]],Indicadores_[],4,FALSE))</f>
        <v>100</v>
      </c>
      <c r="L44" s="317">
        <v>1</v>
      </c>
      <c r="M44" s="318" t="s">
        <v>87</v>
      </c>
      <c r="N44" s="317">
        <v>9</v>
      </c>
      <c r="O44" s="318" t="s">
        <v>98</v>
      </c>
      <c r="P44" s="317">
        <v>2</v>
      </c>
      <c r="Q44" s="318" t="s">
        <v>151</v>
      </c>
      <c r="R44" s="317">
        <v>20</v>
      </c>
      <c r="S44" s="318" t="s">
        <v>145</v>
      </c>
      <c r="T44" s="317">
        <v>139</v>
      </c>
      <c r="U44" s="319" t="s">
        <v>205</v>
      </c>
      <c r="V44" s="317">
        <v>151</v>
      </c>
      <c r="W44" s="318" t="s">
        <v>206</v>
      </c>
      <c r="X44" s="319"/>
      <c r="Y44" s="318" t="s">
        <v>320</v>
      </c>
      <c r="Z44" s="333" t="s">
        <v>330</v>
      </c>
      <c r="AA44" s="201">
        <v>7656</v>
      </c>
      <c r="AB44" s="332" t="s">
        <v>207</v>
      </c>
      <c r="AC44" s="334" t="s">
        <v>209</v>
      </c>
      <c r="AD44" s="332" t="s">
        <v>34</v>
      </c>
      <c r="AE44" s="202" t="s">
        <v>20</v>
      </c>
      <c r="AF44" s="151"/>
    </row>
    <row r="45" spans="2:32" ht="75.75" customHeight="1" x14ac:dyDescent="0.35">
      <c r="B45" s="199"/>
      <c r="C45" s="331" t="s">
        <v>279</v>
      </c>
      <c r="D45" s="200" t="s">
        <v>435</v>
      </c>
      <c r="E45" s="332" t="str">
        <f>IF(Matriz_Alineación_2020_2024[[#This Row],[ID OBJETIVOS ESTRATÉGICOS]]=0,"",VLOOKUP(Matriz_Alineación_2020_2024[[#This Row],[ID OBJETIVOS ESTRATÉGICOS]],Objetivos_Estratégicos[],2,FALSE))</f>
        <v>Consolidar el posicionamiento cultural, artístico, patrimonial y recreodeportivo de la ciudad a nivel internacional.</v>
      </c>
      <c r="F45" s="201" t="s">
        <v>707</v>
      </c>
      <c r="G45" s="201" t="s">
        <v>460</v>
      </c>
      <c r="H45" s="333" t="str">
        <f>IF(Matriz_Alineación_2020_2024[[#This Row],[ID ESTRATÉGIA]]="","",VLOOKUP(Matriz_Alineación_2020_2024[[#This Row],[ID ESTRATÉGIA]],Estrategias_[],2,FALSE))</f>
        <v>Articulación de acciones con diferentes entidades para fortalecer la gestión del conocimiento, movilizando recursos financieros, técnicos y humanos.</v>
      </c>
      <c r="I45" s="200" t="s">
        <v>495</v>
      </c>
      <c r="J45" s="332" t="str">
        <f>IF(Matriz_Alineación_2020_2024[[#This Row],[ID INDICADOR]]="","",VLOOKUP(Matriz_Alineación_2020_2024[[#This Row],[ID INDICADOR]],Indicadores_[],2,FALSE))</f>
        <v>Porcentaje de avance de la puesta en marcha de la plataforma de información que permita la consulta y sistematización de las experiencias significativas, buenas prácticas y proyectos de cooperación del sector</v>
      </c>
      <c r="K45" s="201">
        <f>IF(Matriz_Alineación_2020_2024[[#This Row],[ID INDICADOR]]="","",VLOOKUP(Matriz_Alineación_2020_2024[[#This Row],[ID INDICADOR]],Indicadores_[],4,FALSE))</f>
        <v>100</v>
      </c>
      <c r="L45" s="317">
        <v>1</v>
      </c>
      <c r="M45" s="318" t="s">
        <v>87</v>
      </c>
      <c r="N45" s="317">
        <v>9</v>
      </c>
      <c r="O45" s="318" t="s">
        <v>98</v>
      </c>
      <c r="P45" s="317">
        <v>2</v>
      </c>
      <c r="Q45" s="318" t="s">
        <v>151</v>
      </c>
      <c r="R45" s="317">
        <v>20</v>
      </c>
      <c r="S45" s="318" t="s">
        <v>145</v>
      </c>
      <c r="T45" s="317">
        <v>139</v>
      </c>
      <c r="U45" s="319" t="s">
        <v>205</v>
      </c>
      <c r="V45" s="317">
        <v>151</v>
      </c>
      <c r="W45" s="318" t="s">
        <v>206</v>
      </c>
      <c r="X45" s="319"/>
      <c r="Y45" s="318" t="s">
        <v>320</v>
      </c>
      <c r="Z45" s="333" t="s">
        <v>330</v>
      </c>
      <c r="AA45" s="201">
        <v>7656</v>
      </c>
      <c r="AB45" s="332" t="s">
        <v>207</v>
      </c>
      <c r="AC45" s="334" t="s">
        <v>209</v>
      </c>
      <c r="AD45" s="332" t="s">
        <v>34</v>
      </c>
      <c r="AE45" s="202" t="s">
        <v>20</v>
      </c>
      <c r="AF45" s="151"/>
    </row>
    <row r="46" spans="2:32" ht="75.75" customHeight="1" x14ac:dyDescent="0.35">
      <c r="B46" s="199"/>
      <c r="C46" s="331" t="s">
        <v>279</v>
      </c>
      <c r="D46" s="200" t="s">
        <v>435</v>
      </c>
      <c r="E46" s="332" t="str">
        <f>IF(Matriz_Alineación_2020_2024[[#This Row],[ID OBJETIVOS ESTRATÉGICOS]]=0,"",VLOOKUP(Matriz_Alineación_2020_2024[[#This Row],[ID OBJETIVOS ESTRATÉGICOS]],Objetivos_Estratégicos[],2,FALSE))</f>
        <v>Consolidar el posicionamiento cultural, artístico, patrimonial y recreodeportivo de la ciudad a nivel internacional.</v>
      </c>
      <c r="F46" s="201" t="s">
        <v>707</v>
      </c>
      <c r="G46" s="201" t="s">
        <v>460</v>
      </c>
      <c r="H46" s="333" t="str">
        <f>IF(Matriz_Alineación_2020_2024[[#This Row],[ID ESTRATÉGIA]]="","",VLOOKUP(Matriz_Alineación_2020_2024[[#This Row],[ID ESTRATÉGIA]],Estrategias_[],2,FALSE))</f>
        <v>Articulación de acciones con diferentes entidades para fortalecer la gestión del conocimiento, movilizando recursos financieros, técnicos y humanos.</v>
      </c>
      <c r="I46" s="200" t="s">
        <v>495</v>
      </c>
      <c r="J46" s="332" t="str">
        <f>IF(Matriz_Alineación_2020_2024[[#This Row],[ID INDICADOR]]="","",VLOOKUP(Matriz_Alineación_2020_2024[[#This Row],[ID INDICADOR]],Indicadores_[],2,FALSE))</f>
        <v>Porcentaje de avance de la puesta en marcha de la plataforma de información que permita la consulta y sistematización de las experiencias significativas, buenas prácticas y proyectos de cooperación del sector</v>
      </c>
      <c r="K46" s="201">
        <f>IF(Matriz_Alineación_2020_2024[[#This Row],[ID INDICADOR]]="","",VLOOKUP(Matriz_Alineación_2020_2024[[#This Row],[ID INDICADOR]],Indicadores_[],4,FALSE))</f>
        <v>100</v>
      </c>
      <c r="L46" s="317">
        <v>1</v>
      </c>
      <c r="M46" s="318" t="s">
        <v>87</v>
      </c>
      <c r="N46" s="317">
        <v>9</v>
      </c>
      <c r="O46" s="318" t="s">
        <v>98</v>
      </c>
      <c r="P46" s="317">
        <v>2</v>
      </c>
      <c r="Q46" s="318" t="s">
        <v>151</v>
      </c>
      <c r="R46" s="317">
        <v>20</v>
      </c>
      <c r="S46" s="318" t="s">
        <v>145</v>
      </c>
      <c r="T46" s="317">
        <v>139</v>
      </c>
      <c r="U46" s="319" t="s">
        <v>205</v>
      </c>
      <c r="V46" s="317">
        <v>151</v>
      </c>
      <c r="W46" s="318" t="s">
        <v>206</v>
      </c>
      <c r="X46" s="319"/>
      <c r="Y46" s="318" t="s">
        <v>320</v>
      </c>
      <c r="Z46" s="333" t="s">
        <v>330</v>
      </c>
      <c r="AA46" s="201">
        <v>7656</v>
      </c>
      <c r="AB46" s="332" t="s">
        <v>207</v>
      </c>
      <c r="AC46" s="334" t="s">
        <v>208</v>
      </c>
      <c r="AD46" s="332" t="s">
        <v>34</v>
      </c>
      <c r="AE46" s="202" t="s">
        <v>20</v>
      </c>
      <c r="AF46" s="151"/>
    </row>
    <row r="47" spans="2:32" ht="75.75" customHeight="1" x14ac:dyDescent="0.35">
      <c r="B47" s="199"/>
      <c r="C47" s="331" t="s">
        <v>279</v>
      </c>
      <c r="D47" s="200" t="s">
        <v>436</v>
      </c>
      <c r="E47" s="332"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47" s="201" t="s">
        <v>212</v>
      </c>
      <c r="G47" s="201" t="s">
        <v>461</v>
      </c>
      <c r="H47" s="333" t="str">
        <f>IF(Matriz_Alineación_2020_2024[[#This Row],[ID ESTRATÉGIA]]="","",VLOOKUP(Matriz_Alineación_2020_2024[[#This Row],[ID ESTRATÉGIA]],Estrategias_[],2,FALSE))</f>
        <v>Movilización de recursos  y consolidación de alianzas estratégicas</v>
      </c>
      <c r="I47" s="200" t="s">
        <v>609</v>
      </c>
      <c r="J47" s="332" t="str">
        <f>IF(Matriz_Alineación_2020_2024[[#This Row],[ID INDICADOR]]="","",VLOOKUP(Matriz_Alineación_2020_2024[[#This Row],[ID INDICADOR]],Indicadores_[],2,FALSE))</f>
        <v>Desarrollar 26 estrategias para el fortalecimiento y cualificación del Sistema Distrital de Arte, Cultura y Patrimonio, los procesos de participación y la gestión territorial.</v>
      </c>
      <c r="K47" s="201">
        <f>IF(Matriz_Alineación_2020_2024[[#This Row],[ID INDICADOR]]="","",VLOOKUP(Matriz_Alineación_2020_2024[[#This Row],[ID INDICADOR]],Indicadores_[],4,FALSE))</f>
        <v>26</v>
      </c>
      <c r="L47" s="317">
        <v>1</v>
      </c>
      <c r="M47" s="318" t="s">
        <v>87</v>
      </c>
      <c r="N47" s="317">
        <v>9</v>
      </c>
      <c r="O47" s="318" t="s">
        <v>98</v>
      </c>
      <c r="P47" s="320">
        <v>1</v>
      </c>
      <c r="Q47" s="321" t="s">
        <v>99</v>
      </c>
      <c r="R47" s="320">
        <v>21</v>
      </c>
      <c r="S47" s="321" t="s">
        <v>650</v>
      </c>
      <c r="T47" s="320">
        <v>148</v>
      </c>
      <c r="U47" s="321" t="s">
        <v>106</v>
      </c>
      <c r="V47" s="320">
        <v>160</v>
      </c>
      <c r="W47" s="321" t="s">
        <v>651</v>
      </c>
      <c r="X47" s="319"/>
      <c r="Y47" s="318" t="s">
        <v>320</v>
      </c>
      <c r="Z47" s="333" t="s">
        <v>329</v>
      </c>
      <c r="AA47" s="201">
        <v>7648</v>
      </c>
      <c r="AB47" s="335" t="s">
        <v>104</v>
      </c>
      <c r="AC47" s="334" t="s">
        <v>315</v>
      </c>
      <c r="AD47" s="332" t="s">
        <v>741</v>
      </c>
      <c r="AE47" s="202" t="s">
        <v>105</v>
      </c>
      <c r="AF47" s="151"/>
    </row>
    <row r="48" spans="2:32" ht="138.75" customHeight="1" x14ac:dyDescent="0.35">
      <c r="B48" s="199"/>
      <c r="C48" s="331" t="s">
        <v>279</v>
      </c>
      <c r="D48" s="200" t="s">
        <v>436</v>
      </c>
      <c r="E48" s="332"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48" s="201" t="s">
        <v>212</v>
      </c>
      <c r="G48" s="201" t="s">
        <v>461</v>
      </c>
      <c r="H48" s="333" t="str">
        <f>IF(Matriz_Alineación_2020_2024[[#This Row],[ID ESTRATÉGIA]]="","",VLOOKUP(Matriz_Alineación_2020_2024[[#This Row],[ID ESTRATÉGIA]],Estrategias_[],2,FALSE))</f>
        <v>Movilización de recursos  y consolidación de alianzas estratégicas</v>
      </c>
      <c r="I48" s="200" t="s">
        <v>610</v>
      </c>
      <c r="J48" s="332" t="str">
        <f>IF(Matriz_Alineación_2020_2024[[#This Row],[ID INDICADOR]]="","",VLOOKUP(Matriz_Alineación_2020_2024[[#This Row],[ID INDICADOR]],Indicadores_[],2,FALSE))</f>
        <v xml:space="preserve">Porcentaje de actualización de las herramientas tecnológicas </v>
      </c>
      <c r="K48" s="201">
        <f>IF(Matriz_Alineación_2020_2024[[#This Row],[ID INDICADOR]]="","",VLOOKUP(Matriz_Alineación_2020_2024[[#This Row],[ID INDICADOR]],Indicadores_[],4,FALSE))</f>
        <v>70</v>
      </c>
      <c r="L48" s="317">
        <v>5</v>
      </c>
      <c r="M48" s="318" t="s">
        <v>108</v>
      </c>
      <c r="N48" s="317">
        <v>30</v>
      </c>
      <c r="O48" s="318" t="s">
        <v>109</v>
      </c>
      <c r="P48" s="317">
        <v>15</v>
      </c>
      <c r="Q48" s="318" t="s">
        <v>110</v>
      </c>
      <c r="R48" s="317">
        <v>56</v>
      </c>
      <c r="S48" s="318" t="s">
        <v>130</v>
      </c>
      <c r="T48" s="317">
        <v>539</v>
      </c>
      <c r="U48" s="319" t="s">
        <v>692</v>
      </c>
      <c r="V48" s="317">
        <v>588</v>
      </c>
      <c r="W48" s="318" t="s">
        <v>127</v>
      </c>
      <c r="X48" s="319"/>
      <c r="Y48" s="318" t="s">
        <v>320</v>
      </c>
      <c r="Z48" s="333" t="s">
        <v>322</v>
      </c>
      <c r="AA48" s="201">
        <v>7646</v>
      </c>
      <c r="AB48" s="332" t="s">
        <v>128</v>
      </c>
      <c r="AC48" s="334" t="s">
        <v>129</v>
      </c>
      <c r="AD48" s="332" t="s">
        <v>737</v>
      </c>
      <c r="AE48" s="202" t="s">
        <v>27</v>
      </c>
      <c r="AF48" s="151"/>
    </row>
    <row r="49" spans="2:32" ht="138.75" customHeight="1" x14ac:dyDescent="0.35">
      <c r="B49" s="199"/>
      <c r="C49" s="331" t="s">
        <v>279</v>
      </c>
      <c r="D49" s="200" t="s">
        <v>436</v>
      </c>
      <c r="E49" s="332"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49" s="201" t="s">
        <v>214</v>
      </c>
      <c r="G49" s="201" t="s">
        <v>462</v>
      </c>
      <c r="H49" s="333" t="str">
        <f>IF(Matriz_Alineación_2020_2024[[#This Row],[ID ESTRATÉGIA]]="","",VLOOKUP(Matriz_Alineación_2020_2024[[#This Row],[ID ESTRATÉGIA]],Estrategias_[],2,FALSE))</f>
        <v>Gestión documental, tecnológica, jurídica, financiera, humana y de recursos físicos de manera eficiente y eficaz.</v>
      </c>
      <c r="I49" s="200" t="s">
        <v>611</v>
      </c>
      <c r="J49" s="332" t="str">
        <f>IF(Matriz_Alineación_2020_2024[[#This Row],[ID INDICADOR]]="","",VLOOKUP(Matriz_Alineación_2020_2024[[#This Row],[ID INDICADOR]],Indicadores_[],2,FALSE))</f>
        <v xml:space="preserve">Porcentaje de avance de la estrategia institucional y sectorial que articule arte ciencia y tecnología permitiendo el desarrollo de la gestión administrativa y misional mediante la apropiación de las TI. </v>
      </c>
      <c r="K49" s="201">
        <f>IF(Matriz_Alineación_2020_2024[[#This Row],[ID INDICADOR]]="","",VLOOKUP(Matriz_Alineación_2020_2024[[#This Row],[ID INDICADOR]],Indicadores_[],4,FALSE))</f>
        <v>100</v>
      </c>
      <c r="L49" s="317">
        <v>5</v>
      </c>
      <c r="M49" s="318" t="s">
        <v>108</v>
      </c>
      <c r="N49" s="317">
        <v>30</v>
      </c>
      <c r="O49" s="318" t="s">
        <v>109</v>
      </c>
      <c r="P49" s="317">
        <v>15</v>
      </c>
      <c r="Q49" s="318" t="s">
        <v>110</v>
      </c>
      <c r="R49" s="317">
        <v>56</v>
      </c>
      <c r="S49" s="318" t="s">
        <v>130</v>
      </c>
      <c r="T49" s="317">
        <v>493</v>
      </c>
      <c r="U49" s="319" t="s">
        <v>131</v>
      </c>
      <c r="V49" s="317">
        <v>539</v>
      </c>
      <c r="W49" s="318" t="s">
        <v>132</v>
      </c>
      <c r="X49" s="319"/>
      <c r="Y49" s="318" t="s">
        <v>320</v>
      </c>
      <c r="Z49" s="333" t="s">
        <v>322</v>
      </c>
      <c r="AA49" s="201">
        <v>7646</v>
      </c>
      <c r="AB49" s="332" t="s">
        <v>128</v>
      </c>
      <c r="AC49" s="334" t="s">
        <v>699</v>
      </c>
      <c r="AD49" s="332" t="s">
        <v>744</v>
      </c>
      <c r="AE49" s="202" t="s">
        <v>723</v>
      </c>
      <c r="AF49" s="151"/>
    </row>
    <row r="50" spans="2:32" ht="138.75" customHeight="1" x14ac:dyDescent="0.35">
      <c r="B50" s="199"/>
      <c r="C50" s="331" t="s">
        <v>279</v>
      </c>
      <c r="D50" s="200" t="s">
        <v>436</v>
      </c>
      <c r="E50" s="332"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0" s="201" t="s">
        <v>214</v>
      </c>
      <c r="G50" s="201" t="s">
        <v>462</v>
      </c>
      <c r="H50" s="333" t="str">
        <f>IF(Matriz_Alineación_2020_2024[[#This Row],[ID ESTRATÉGIA]]="","",VLOOKUP(Matriz_Alineación_2020_2024[[#This Row],[ID ESTRATÉGIA]],Estrategias_[],2,FALSE))</f>
        <v>Gestión documental, tecnológica, jurídica, financiera, humana y de recursos físicos de manera eficiente y eficaz.</v>
      </c>
      <c r="I50" s="200" t="s">
        <v>612</v>
      </c>
      <c r="J50" s="332" t="str">
        <f>IF(Matriz_Alineación_2020_2024[[#This Row],[ID INDICADOR]]="","",VLOOKUP(Matriz_Alineación_2020_2024[[#This Row],[ID INDICADOR]],Indicadores_[],2,FALSE))</f>
        <v xml:space="preserve">Número de sedes mantenidas (3 sedes, almacén y bodega) en buen estado y atender los requerimientos internos y externos referentes a los mismos </v>
      </c>
      <c r="K50" s="201">
        <f>IF(Matriz_Alineación_2020_2024[[#This Row],[ID INDICADOR]]="","",VLOOKUP(Matriz_Alineación_2020_2024[[#This Row],[ID INDICADOR]],Indicadores_[],4,FALSE))</f>
        <v>5</v>
      </c>
      <c r="L50" s="317">
        <v>5</v>
      </c>
      <c r="M50" s="318" t="s">
        <v>108</v>
      </c>
      <c r="N50" s="317">
        <v>30</v>
      </c>
      <c r="O50" s="318" t="s">
        <v>109</v>
      </c>
      <c r="P50" s="317">
        <v>15</v>
      </c>
      <c r="Q50" s="318" t="s">
        <v>110</v>
      </c>
      <c r="R50" s="317">
        <v>56</v>
      </c>
      <c r="S50" s="318" t="s">
        <v>130</v>
      </c>
      <c r="T50" s="317">
        <v>493</v>
      </c>
      <c r="U50" s="319" t="s">
        <v>131</v>
      </c>
      <c r="V50" s="317">
        <v>539</v>
      </c>
      <c r="W50" s="318" t="s">
        <v>132</v>
      </c>
      <c r="X50" s="319"/>
      <c r="Y50" s="318" t="s">
        <v>320</v>
      </c>
      <c r="Z50" s="333" t="s">
        <v>322</v>
      </c>
      <c r="AA50" s="201">
        <v>7646</v>
      </c>
      <c r="AB50" s="332" t="s">
        <v>128</v>
      </c>
      <c r="AC50" s="334" t="s">
        <v>664</v>
      </c>
      <c r="AD50" s="332" t="s">
        <v>738</v>
      </c>
      <c r="AE50" s="202" t="s">
        <v>722</v>
      </c>
      <c r="AF50" s="151"/>
    </row>
    <row r="51" spans="2:32" ht="138.75" customHeight="1" x14ac:dyDescent="0.35">
      <c r="B51" s="199"/>
      <c r="C51" s="331" t="s">
        <v>279</v>
      </c>
      <c r="D51" s="200" t="s">
        <v>436</v>
      </c>
      <c r="E51" s="332"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1" s="201" t="s">
        <v>214</v>
      </c>
      <c r="G51" s="201" t="s">
        <v>462</v>
      </c>
      <c r="H51" s="333" t="str">
        <f>IF(Matriz_Alineación_2020_2024[[#This Row],[ID ESTRATÉGIA]]="","",VLOOKUP(Matriz_Alineación_2020_2024[[#This Row],[ID ESTRATÉGIA]],Estrategias_[],2,FALSE))</f>
        <v>Gestión documental, tecnológica, jurídica, financiera, humana y de recursos físicos de manera eficiente y eficaz.</v>
      </c>
      <c r="I51" s="200" t="s">
        <v>613</v>
      </c>
      <c r="J51" s="332" t="str">
        <f>IF(Matriz_Alineación_2020_2024[[#This Row],[ID INDICADOR]]="","",VLOOKUP(Matriz_Alineación_2020_2024[[#This Row],[ID INDICADOR]],Indicadores_[],2,FALSE))</f>
        <v xml:space="preserve">Porcentaje de avance en la elaboración del plan de atención de requerimientos para fortalecer la gestión y el clima laboral. </v>
      </c>
      <c r="K51" s="201">
        <f>IF(Matriz_Alineación_2020_2024[[#This Row],[ID INDICADOR]]="","",VLOOKUP(Matriz_Alineación_2020_2024[[#This Row],[ID INDICADOR]],Indicadores_[],4,FALSE))</f>
        <v>100</v>
      </c>
      <c r="L51" s="317">
        <v>5</v>
      </c>
      <c r="M51" s="318" t="s">
        <v>108</v>
      </c>
      <c r="N51" s="317">
        <v>30</v>
      </c>
      <c r="O51" s="318" t="s">
        <v>109</v>
      </c>
      <c r="P51" s="317">
        <v>15</v>
      </c>
      <c r="Q51" s="318" t="s">
        <v>110</v>
      </c>
      <c r="R51" s="317">
        <v>56</v>
      </c>
      <c r="S51" s="318" t="s">
        <v>130</v>
      </c>
      <c r="T51" s="317">
        <v>493</v>
      </c>
      <c r="U51" s="319" t="s">
        <v>131</v>
      </c>
      <c r="V51" s="317">
        <v>539</v>
      </c>
      <c r="W51" s="318" t="s">
        <v>132</v>
      </c>
      <c r="X51" s="319"/>
      <c r="Y51" s="318" t="s">
        <v>320</v>
      </c>
      <c r="Z51" s="333" t="s">
        <v>322</v>
      </c>
      <c r="AA51" s="201">
        <v>7646</v>
      </c>
      <c r="AB51" s="332" t="s">
        <v>128</v>
      </c>
      <c r="AC51" s="334" t="s">
        <v>700</v>
      </c>
      <c r="AD51" s="332" t="s">
        <v>747</v>
      </c>
      <c r="AE51" s="202" t="s">
        <v>720</v>
      </c>
      <c r="AF51" s="151"/>
    </row>
    <row r="52" spans="2:32" ht="119.25" customHeight="1" x14ac:dyDescent="0.35">
      <c r="B52" s="199"/>
      <c r="C52" s="331" t="s">
        <v>279</v>
      </c>
      <c r="D52" s="200" t="s">
        <v>436</v>
      </c>
      <c r="E52" s="332"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2" s="201" t="s">
        <v>214</v>
      </c>
      <c r="G52" s="201" t="s">
        <v>462</v>
      </c>
      <c r="H52" s="333" t="str">
        <f>IF(Matriz_Alineación_2020_2024[[#This Row],[ID ESTRATÉGIA]]="","",VLOOKUP(Matriz_Alineación_2020_2024[[#This Row],[ID ESTRATÉGIA]],Estrategias_[],2,FALSE))</f>
        <v>Gestión documental, tecnológica, jurídica, financiera, humana y de recursos físicos de manera eficiente y eficaz.</v>
      </c>
      <c r="I52" s="200" t="s">
        <v>614</v>
      </c>
      <c r="J52" s="332" t="str">
        <f>IF(Matriz_Alineación_2020_2024[[#This Row],[ID INDICADOR]]="","",VLOOKUP(Matriz_Alineación_2020_2024[[#This Row],[ID INDICADOR]],Indicadores_[],2,FALSE))</f>
        <v xml:space="preserve">Porcentaje de avance de implementación del sistema de gestión documental de conformidad con la normatividad vigente. </v>
      </c>
      <c r="K52" s="201">
        <f>IF(Matriz_Alineación_2020_2024[[#This Row],[ID INDICADOR]]="","",VLOOKUP(Matriz_Alineación_2020_2024[[#This Row],[ID INDICADOR]],Indicadores_[],4,FALSE))</f>
        <v>100</v>
      </c>
      <c r="L52" s="317">
        <v>5</v>
      </c>
      <c r="M52" s="318" t="s">
        <v>108</v>
      </c>
      <c r="N52" s="317">
        <v>30</v>
      </c>
      <c r="O52" s="318" t="s">
        <v>109</v>
      </c>
      <c r="P52" s="317">
        <v>15</v>
      </c>
      <c r="Q52" s="318" t="s">
        <v>110</v>
      </c>
      <c r="R52" s="317">
        <v>56</v>
      </c>
      <c r="S52" s="318" t="s">
        <v>130</v>
      </c>
      <c r="T52" s="317">
        <v>493</v>
      </c>
      <c r="U52" s="319" t="s">
        <v>131</v>
      </c>
      <c r="V52" s="317">
        <v>539</v>
      </c>
      <c r="W52" s="318" t="s">
        <v>132</v>
      </c>
      <c r="X52" s="319"/>
      <c r="Y52" s="318" t="s">
        <v>320</v>
      </c>
      <c r="Z52" s="333" t="s">
        <v>322</v>
      </c>
      <c r="AA52" s="201">
        <v>7646</v>
      </c>
      <c r="AB52" s="332" t="s">
        <v>128</v>
      </c>
      <c r="AC52" s="334" t="s">
        <v>701</v>
      </c>
      <c r="AD52" s="332" t="s">
        <v>752</v>
      </c>
      <c r="AE52" s="202" t="s">
        <v>751</v>
      </c>
      <c r="AF52" s="151"/>
    </row>
    <row r="53" spans="2:32" ht="75.75" customHeight="1" x14ac:dyDescent="0.35">
      <c r="B53" s="199"/>
      <c r="C53" s="331" t="s">
        <v>279</v>
      </c>
      <c r="D53" s="200" t="s">
        <v>436</v>
      </c>
      <c r="E53" s="332" t="str">
        <f>IF(Matriz_Alineación_2020_2024[[#This Row],[ID OBJETIVOS ESTRATÉGICOS]]=0,"",VLOOKUP(Matriz_Alineación_2020_2024[[#This Row],[ID OBJETIVOS ESTRATÉGICOS]],Objetivos_Estratégicos[],2,FALSE))</f>
        <v>Realizar alianzas, optimizar y disponer los recursos físicos, tecnológicos, jurídicos, económicos y humanos de la entidad para el cumpliendo de los objetivos institucionales en beneficio de la ciudadanía.</v>
      </c>
      <c r="F53" s="201" t="s">
        <v>214</v>
      </c>
      <c r="G53" s="201" t="s">
        <v>462</v>
      </c>
      <c r="H53" s="333" t="str">
        <f>IF(Matriz_Alineación_2020_2024[[#This Row],[ID ESTRATÉGIA]]="","",VLOOKUP(Matriz_Alineación_2020_2024[[#This Row],[ID ESTRATÉGIA]],Estrategias_[],2,FALSE))</f>
        <v>Gestión documental, tecnológica, jurídica, financiera, humana y de recursos físicos de manera eficiente y eficaz.</v>
      </c>
      <c r="I53" s="200" t="s">
        <v>615</v>
      </c>
      <c r="J53" s="332" t="str">
        <f>IF(Matriz_Alineación_2020_2024[[#This Row],[ID INDICADOR]]="","",VLOOKUP(Matriz_Alineación_2020_2024[[#This Row],[ID INDICADOR]],Indicadores_[],2,FALSE))</f>
        <v>Porcentaje de la capacidad institucional desarrollada y mantenida</v>
      </c>
      <c r="K53" s="201">
        <f>IF(Matriz_Alineación_2020_2024[[#This Row],[ID INDICADOR]]="","",VLOOKUP(Matriz_Alineación_2020_2024[[#This Row],[ID INDICADOR]],Indicadores_[],4,FALSE))</f>
        <v>100</v>
      </c>
      <c r="L53" s="317">
        <v>5</v>
      </c>
      <c r="M53" s="318" t="s">
        <v>108</v>
      </c>
      <c r="N53" s="317">
        <v>30</v>
      </c>
      <c r="O53" s="318" t="s">
        <v>109</v>
      </c>
      <c r="P53" s="317">
        <v>15</v>
      </c>
      <c r="Q53" s="318" t="s">
        <v>110</v>
      </c>
      <c r="R53" s="317">
        <v>56</v>
      </c>
      <c r="S53" s="318" t="s">
        <v>130</v>
      </c>
      <c r="T53" s="317">
        <v>493</v>
      </c>
      <c r="U53" s="319" t="s">
        <v>131</v>
      </c>
      <c r="V53" s="317">
        <v>539</v>
      </c>
      <c r="W53" s="318" t="s">
        <v>132</v>
      </c>
      <c r="X53" s="319"/>
      <c r="Y53" s="318" t="s">
        <v>320</v>
      </c>
      <c r="Z53" s="333" t="s">
        <v>322</v>
      </c>
      <c r="AA53" s="201">
        <v>7646</v>
      </c>
      <c r="AB53" s="332" t="s">
        <v>128</v>
      </c>
      <c r="AC53" s="334" t="s">
        <v>215</v>
      </c>
      <c r="AD53" s="332" t="s">
        <v>746</v>
      </c>
      <c r="AE53" s="202" t="s">
        <v>720</v>
      </c>
      <c r="AF53" s="151"/>
    </row>
    <row r="54" spans="2:32" ht="84" customHeight="1" x14ac:dyDescent="0.35">
      <c r="B54" s="199"/>
      <c r="C54" s="331" t="s">
        <v>281</v>
      </c>
      <c r="D54" s="200" t="s">
        <v>437</v>
      </c>
      <c r="E54" s="332" t="str">
        <f>IF(Matriz_Alineación_2020_2024[[#This Row],[ID OBJETIVOS ESTRATÉGICOS]]=0,"",VLOOKUP(Matriz_Alineación_2020_2024[[#This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4" s="201" t="s">
        <v>217</v>
      </c>
      <c r="G54" s="201" t="s">
        <v>463</v>
      </c>
      <c r="H54" s="333" t="str">
        <f>IF(Matriz_Alineación_2020_2024[[#This Row],[ID ESTRATÉGIA]]="","",VLOOKUP(Matriz_Alineación_2020_2024[[#This Row],[ID ESTRATÉGIA]],Estrategias_[],2,FALSE))</f>
        <v>Fortalecimiento de la cultura organizacional, el intercambio de saberes, la memoria de la entidad y el agenciamiento individual y colectivo.</v>
      </c>
      <c r="I54" s="200" t="s">
        <v>616</v>
      </c>
      <c r="J54" s="332"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54" s="201">
        <f>IF(Matriz_Alineación_2020_2024[[#This Row],[ID INDICADOR]]="","",VLOOKUP(Matriz_Alineación_2020_2024[[#This Row],[ID INDICADOR]],Indicadores_[],4,FALSE))</f>
        <v>100</v>
      </c>
      <c r="L54" s="317">
        <v>5</v>
      </c>
      <c r="M54" s="318" t="s">
        <v>108</v>
      </c>
      <c r="N54" s="317">
        <v>30</v>
      </c>
      <c r="O54" s="318" t="s">
        <v>109</v>
      </c>
      <c r="P54" s="317">
        <v>15</v>
      </c>
      <c r="Q54" s="318" t="s">
        <v>110</v>
      </c>
      <c r="R54" s="317">
        <v>56</v>
      </c>
      <c r="S54" s="318" t="s">
        <v>130</v>
      </c>
      <c r="T54" s="320">
        <v>493</v>
      </c>
      <c r="U54" s="321" t="s">
        <v>131</v>
      </c>
      <c r="V54" s="320">
        <v>539</v>
      </c>
      <c r="W54" s="321" t="s">
        <v>132</v>
      </c>
      <c r="X54" s="319"/>
      <c r="Y54" s="318" t="s">
        <v>319</v>
      </c>
      <c r="Z54" s="333" t="s">
        <v>332</v>
      </c>
      <c r="AA54" s="201">
        <v>7646</v>
      </c>
      <c r="AB54" s="332" t="s">
        <v>128</v>
      </c>
      <c r="AC54" s="334" t="s">
        <v>701</v>
      </c>
      <c r="AD54" s="332" t="s">
        <v>752</v>
      </c>
      <c r="AE54" s="202" t="s">
        <v>751</v>
      </c>
      <c r="AF54" s="151"/>
    </row>
    <row r="55" spans="2:32" ht="89.25" customHeight="1" x14ac:dyDescent="0.35">
      <c r="B55" s="199"/>
      <c r="C55" s="331" t="s">
        <v>281</v>
      </c>
      <c r="D55" s="200" t="s">
        <v>437</v>
      </c>
      <c r="E55" s="332" t="str">
        <f>IF(Matriz_Alineación_2020_2024[[#This Row],[ID OBJETIVOS ESTRATÉGICOS]]=0,"",VLOOKUP(Matriz_Alineación_2020_2024[[#This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5" s="336" t="s">
        <v>218</v>
      </c>
      <c r="G55" s="201" t="s">
        <v>464</v>
      </c>
      <c r="H55" s="333" t="str">
        <f>IF(Matriz_Alineación_2020_2024[[#This Row],[ID ESTRATÉGIA]]="","",VLOOKUP(Matriz_Alineación_2020_2024[[#This Row],[ID ESTRATÉGIA]],Estrategias_[],2,FALSE))</f>
        <v>Mejoramiento y cualificación de los componentes de calidad de los datos, información y  tecnologías asociadas a la gestión del conocimiento y la analítica institucional.</v>
      </c>
      <c r="I55" s="200" t="s">
        <v>749</v>
      </c>
      <c r="J55" s="332" t="str">
        <f>IF(Matriz_Alineación_2020_2024[[#This Row],[ID INDICADOR]]="","",VLOOKUP(Matriz_Alineación_2020_2024[[#This Row],[ID INDICADOR]],Indicadores_[],2,FALSE))</f>
        <v>Porcentaje de avance de la estrategia institucional y sectorial que articule arte ciencia y tecnología permitiendo el desarrollo de la gestión administrativa y misional mediante la apropiación de las TI.</v>
      </c>
      <c r="K55" s="201">
        <f>IF(Matriz_Alineación_2020_2024[[#This Row],[ID INDICADOR]]="","",VLOOKUP(Matriz_Alineación_2020_2024[[#This Row],[ID INDICADOR]],Indicadores_[],4,FALSE))</f>
        <v>100</v>
      </c>
      <c r="L55" s="317">
        <v>5</v>
      </c>
      <c r="M55" s="318" t="s">
        <v>108</v>
      </c>
      <c r="N55" s="317">
        <v>30</v>
      </c>
      <c r="O55" s="318" t="s">
        <v>109</v>
      </c>
      <c r="P55" s="317">
        <v>15</v>
      </c>
      <c r="Q55" s="318" t="s">
        <v>110</v>
      </c>
      <c r="R55" s="317">
        <v>56</v>
      </c>
      <c r="S55" s="318" t="s">
        <v>130</v>
      </c>
      <c r="T55" s="320">
        <v>493</v>
      </c>
      <c r="U55" s="321" t="s">
        <v>131</v>
      </c>
      <c r="V55" s="320">
        <v>539</v>
      </c>
      <c r="W55" s="321" t="s">
        <v>132</v>
      </c>
      <c r="X55" s="319"/>
      <c r="Y55" s="318" t="s">
        <v>319</v>
      </c>
      <c r="Z55" s="333" t="s">
        <v>332</v>
      </c>
      <c r="AA55" s="201">
        <v>7646</v>
      </c>
      <c r="AB55" s="332" t="s">
        <v>128</v>
      </c>
      <c r="AC55" s="334" t="s">
        <v>664</v>
      </c>
      <c r="AD55" s="332" t="s">
        <v>738</v>
      </c>
      <c r="AE55" s="202" t="s">
        <v>722</v>
      </c>
      <c r="AF55" s="151"/>
    </row>
    <row r="56" spans="2:32" x14ac:dyDescent="0.35">
      <c r="B56" s="203"/>
      <c r="C56" s="204"/>
      <c r="D56" s="205"/>
      <c r="E56" s="206"/>
      <c r="F56" s="207"/>
      <c r="G56" s="207"/>
      <c r="H56" s="206"/>
      <c r="I56" s="207"/>
      <c r="J56" s="206"/>
      <c r="K56" s="207"/>
      <c r="L56" s="207"/>
      <c r="M56" s="206"/>
      <c r="N56" s="207"/>
      <c r="O56" s="206"/>
      <c r="P56" s="207"/>
      <c r="Q56" s="206"/>
      <c r="R56" s="207"/>
      <c r="S56" s="206"/>
      <c r="T56" s="207"/>
      <c r="U56" s="206"/>
      <c r="V56" s="207"/>
      <c r="W56" s="206"/>
      <c r="X56" s="206"/>
      <c r="Y56" s="206"/>
      <c r="Z56" s="206"/>
      <c r="AA56" s="207"/>
      <c r="AB56" s="206"/>
      <c r="AC56" s="206"/>
      <c r="AD56" s="206"/>
      <c r="AE56" s="206"/>
      <c r="AF56" s="157"/>
    </row>
    <row r="57" spans="2:32" x14ac:dyDescent="0.35">
      <c r="C57" s="208"/>
      <c r="D57" s="209"/>
      <c r="E57" s="136"/>
      <c r="F57" s="135"/>
      <c r="G57" s="135"/>
      <c r="H57" s="136"/>
      <c r="I57" s="135"/>
      <c r="T57" s="135"/>
      <c r="U57" s="136"/>
      <c r="V57" s="135"/>
      <c r="W57" s="136"/>
      <c r="AA57" s="135"/>
      <c r="AB57" s="136"/>
      <c r="AC57" s="136"/>
      <c r="AD57" s="136"/>
      <c r="AE57" s="136"/>
    </row>
    <row r="58" spans="2:32" x14ac:dyDescent="0.35">
      <c r="C58" s="208"/>
      <c r="D58" s="209"/>
      <c r="E58" s="136"/>
      <c r="F58" s="135"/>
      <c r="G58" s="135"/>
      <c r="H58" s="136"/>
      <c r="I58" s="135"/>
      <c r="T58" s="135"/>
      <c r="U58" s="136"/>
      <c r="V58" s="135"/>
      <c r="W58" s="136"/>
      <c r="AA58" s="135"/>
      <c r="AB58" s="136"/>
      <c r="AC58" s="136"/>
      <c r="AD58" s="136"/>
      <c r="AE58" s="136"/>
    </row>
    <row r="59" spans="2:32" x14ac:dyDescent="0.35">
      <c r="C59" s="135"/>
      <c r="D59" s="136"/>
      <c r="E59" s="136"/>
      <c r="F59" s="135"/>
      <c r="G59" s="135"/>
      <c r="H59" s="136"/>
      <c r="I59" s="135"/>
      <c r="T59" s="135"/>
      <c r="U59" s="136"/>
      <c r="V59" s="135"/>
      <c r="W59" s="136"/>
      <c r="AA59" s="135"/>
      <c r="AB59" s="136"/>
      <c r="AC59" s="136"/>
      <c r="AD59" s="136"/>
      <c r="AE59" s="136"/>
    </row>
    <row r="60" spans="2:32" x14ac:dyDescent="0.35">
      <c r="C60" s="135"/>
      <c r="D60" s="136"/>
      <c r="E60" s="136"/>
      <c r="F60" s="135"/>
      <c r="G60" s="135"/>
      <c r="H60" s="136"/>
      <c r="I60" s="135"/>
      <c r="T60" s="135"/>
      <c r="U60" s="136"/>
      <c r="V60" s="135"/>
      <c r="W60" s="136"/>
      <c r="AA60" s="135"/>
      <c r="AB60" s="136"/>
      <c r="AC60" s="136"/>
      <c r="AD60" s="136"/>
      <c r="AE60" s="136"/>
    </row>
    <row r="61" spans="2:32" x14ac:dyDescent="0.35">
      <c r="C61" s="135"/>
      <c r="D61" s="136"/>
      <c r="E61" s="136"/>
      <c r="F61" s="135"/>
      <c r="G61" s="135"/>
      <c r="H61" s="136"/>
      <c r="I61" s="135"/>
      <c r="T61" s="135"/>
      <c r="U61" s="136"/>
      <c r="V61" s="135"/>
      <c r="W61" s="136"/>
      <c r="AA61" s="135"/>
      <c r="AB61" s="136"/>
      <c r="AC61" s="136"/>
      <c r="AD61" s="136"/>
      <c r="AE61" s="136"/>
    </row>
    <row r="62" spans="2:32" x14ac:dyDescent="0.35">
      <c r="C62" s="135"/>
      <c r="D62" s="136"/>
      <c r="E62" s="136"/>
      <c r="F62" s="135"/>
      <c r="G62" s="135"/>
      <c r="H62" s="136"/>
      <c r="I62" s="135"/>
      <c r="T62" s="135"/>
      <c r="U62" s="136"/>
      <c r="V62" s="135"/>
      <c r="W62" s="136"/>
      <c r="AA62" s="135"/>
      <c r="AB62" s="136"/>
      <c r="AC62" s="136"/>
      <c r="AD62" s="136"/>
      <c r="AE62" s="136"/>
    </row>
    <row r="63" spans="2:32" x14ac:dyDescent="0.35">
      <c r="C63" s="135"/>
      <c r="D63" s="136"/>
      <c r="E63" s="136"/>
      <c r="F63" s="135"/>
      <c r="G63" s="135"/>
      <c r="H63" s="136"/>
      <c r="I63" s="135"/>
      <c r="T63" s="135"/>
      <c r="U63" s="136"/>
      <c r="V63" s="135"/>
      <c r="W63" s="136"/>
      <c r="AA63" s="135"/>
      <c r="AB63" s="136"/>
      <c r="AC63" s="136"/>
      <c r="AD63" s="136"/>
      <c r="AE63" s="136"/>
    </row>
    <row r="64" spans="2:32" x14ac:dyDescent="0.35">
      <c r="C64" s="135"/>
      <c r="D64" s="136"/>
      <c r="E64" s="136"/>
      <c r="F64" s="135"/>
      <c r="G64" s="135"/>
      <c r="H64" s="136"/>
      <c r="I64" s="135"/>
      <c r="T64" s="135"/>
      <c r="U64" s="136"/>
      <c r="V64" s="135"/>
      <c r="W64" s="136"/>
      <c r="AA64" s="135"/>
      <c r="AB64" s="136"/>
      <c r="AC64" s="136"/>
      <c r="AD64" s="136"/>
      <c r="AE64" s="136"/>
    </row>
    <row r="65" spans="3:31" x14ac:dyDescent="0.35">
      <c r="C65" s="135"/>
      <c r="D65" s="136"/>
      <c r="E65" s="136"/>
      <c r="F65" s="135"/>
      <c r="G65" s="135"/>
      <c r="H65" s="136"/>
      <c r="I65" s="135"/>
      <c r="T65" s="135"/>
      <c r="U65" s="136"/>
      <c r="V65" s="135"/>
      <c r="W65" s="136"/>
      <c r="AA65" s="135"/>
      <c r="AB65" s="136"/>
      <c r="AC65" s="136"/>
      <c r="AD65" s="136"/>
      <c r="AE65" s="136"/>
    </row>
    <row r="66" spans="3:31" x14ac:dyDescent="0.35">
      <c r="C66" s="135"/>
      <c r="D66" s="136"/>
      <c r="E66" s="136"/>
      <c r="F66" s="135"/>
      <c r="G66" s="135"/>
      <c r="H66" s="136"/>
      <c r="I66" s="135"/>
      <c r="T66" s="135"/>
      <c r="U66" s="136"/>
      <c r="V66" s="135"/>
      <c r="W66" s="136"/>
      <c r="AA66" s="135"/>
      <c r="AB66" s="136"/>
      <c r="AC66" s="136"/>
      <c r="AD66" s="136"/>
      <c r="AE66" s="136"/>
    </row>
    <row r="67" spans="3:31" x14ac:dyDescent="0.35">
      <c r="C67" s="135"/>
      <c r="D67" s="136"/>
      <c r="E67" s="136"/>
      <c r="F67" s="135"/>
      <c r="G67" s="135"/>
      <c r="H67" s="136"/>
      <c r="I67" s="135"/>
      <c r="T67" s="135"/>
      <c r="U67" s="136"/>
      <c r="V67" s="135"/>
      <c r="W67" s="136"/>
      <c r="AA67" s="135"/>
      <c r="AB67" s="136"/>
      <c r="AC67" s="136"/>
      <c r="AD67" s="136"/>
      <c r="AE67" s="136"/>
    </row>
    <row r="68" spans="3:31" x14ac:dyDescent="0.35">
      <c r="C68" s="135"/>
      <c r="D68" s="136"/>
      <c r="E68" s="136"/>
      <c r="F68" s="135"/>
      <c r="G68" s="135"/>
      <c r="H68" s="136"/>
      <c r="I68" s="135"/>
      <c r="T68" s="135"/>
      <c r="U68" s="136"/>
      <c r="V68" s="135"/>
      <c r="W68" s="136"/>
      <c r="AA68" s="135"/>
      <c r="AB68" s="136"/>
      <c r="AC68" s="136"/>
      <c r="AD68" s="136"/>
      <c r="AE68" s="136"/>
    </row>
    <row r="69" spans="3:31" x14ac:dyDescent="0.35">
      <c r="C69" s="135"/>
      <c r="D69" s="136"/>
      <c r="E69" s="136"/>
      <c r="F69" s="135"/>
      <c r="G69" s="135"/>
      <c r="H69" s="136"/>
      <c r="I69" s="135"/>
      <c r="T69" s="135"/>
      <c r="U69" s="136"/>
      <c r="V69" s="135"/>
      <c r="W69" s="136"/>
      <c r="AA69" s="135"/>
      <c r="AB69" s="136"/>
      <c r="AC69" s="136"/>
      <c r="AD69" s="136"/>
      <c r="AE69" s="136"/>
    </row>
    <row r="70" spans="3:31" x14ac:dyDescent="0.35">
      <c r="C70" s="135"/>
      <c r="D70" s="136"/>
      <c r="E70" s="136"/>
      <c r="F70" s="135"/>
      <c r="G70" s="135"/>
      <c r="H70" s="136"/>
      <c r="I70" s="135"/>
      <c r="T70" s="135"/>
      <c r="U70" s="136"/>
      <c r="V70" s="135"/>
      <c r="W70" s="136"/>
      <c r="AA70" s="135"/>
      <c r="AB70" s="136"/>
      <c r="AC70" s="136"/>
      <c r="AD70" s="136"/>
      <c r="AE70" s="136"/>
    </row>
    <row r="71" spans="3:31" x14ac:dyDescent="0.35">
      <c r="C71" s="135"/>
      <c r="D71" s="136"/>
      <c r="E71" s="136"/>
      <c r="F71" s="135"/>
      <c r="G71" s="135"/>
      <c r="H71" s="136"/>
      <c r="I71" s="135"/>
      <c r="T71" s="135"/>
      <c r="U71" s="136"/>
      <c r="V71" s="135"/>
      <c r="W71" s="136"/>
      <c r="AA71" s="135"/>
      <c r="AB71" s="136"/>
      <c r="AC71" s="136"/>
      <c r="AD71" s="136"/>
      <c r="AE71" s="136"/>
    </row>
    <row r="72" spans="3:31" x14ac:dyDescent="0.35">
      <c r="C72" s="135"/>
      <c r="D72" s="136"/>
      <c r="E72" s="136"/>
      <c r="F72" s="135"/>
      <c r="G72" s="135"/>
      <c r="H72" s="136"/>
      <c r="I72" s="135"/>
      <c r="T72" s="135"/>
      <c r="U72" s="136"/>
      <c r="V72" s="135"/>
      <c r="W72" s="136"/>
      <c r="AA72" s="135"/>
      <c r="AB72" s="136"/>
      <c r="AC72" s="136"/>
      <c r="AD72" s="136"/>
      <c r="AE72" s="136"/>
    </row>
    <row r="73" spans="3:31" x14ac:dyDescent="0.35">
      <c r="C73" s="135"/>
      <c r="D73" s="136"/>
      <c r="E73" s="136"/>
      <c r="F73" s="135"/>
      <c r="G73" s="135"/>
      <c r="H73" s="136"/>
      <c r="I73" s="135"/>
      <c r="T73" s="135"/>
      <c r="U73" s="136"/>
      <c r="V73" s="135"/>
      <c r="W73" s="136"/>
      <c r="AA73" s="135"/>
      <c r="AB73" s="136"/>
      <c r="AC73" s="136"/>
      <c r="AD73" s="136"/>
      <c r="AE73" s="136"/>
    </row>
    <row r="74" spans="3:31" x14ac:dyDescent="0.35">
      <c r="C74" s="135"/>
      <c r="D74" s="136"/>
      <c r="E74" s="136"/>
      <c r="F74" s="135"/>
      <c r="G74" s="135"/>
      <c r="H74" s="136"/>
      <c r="I74" s="135"/>
      <c r="T74" s="135"/>
      <c r="U74" s="136"/>
      <c r="V74" s="135"/>
      <c r="W74" s="136"/>
      <c r="AA74" s="135"/>
      <c r="AB74" s="136"/>
      <c r="AC74" s="136"/>
      <c r="AD74" s="136"/>
      <c r="AE74" s="136"/>
    </row>
    <row r="75" spans="3:31" x14ac:dyDescent="0.35">
      <c r="C75" s="135"/>
      <c r="D75" s="136"/>
      <c r="E75" s="136"/>
      <c r="F75" s="135"/>
      <c r="G75" s="135"/>
      <c r="H75" s="136"/>
      <c r="I75" s="135"/>
      <c r="T75" s="135"/>
      <c r="U75" s="136"/>
      <c r="V75" s="135"/>
      <c r="W75" s="136"/>
      <c r="AA75" s="135"/>
      <c r="AB75" s="136"/>
      <c r="AC75" s="136"/>
      <c r="AD75" s="136"/>
      <c r="AE75" s="136"/>
    </row>
    <row r="76" spans="3:31" x14ac:dyDescent="0.35">
      <c r="C76" s="135"/>
      <c r="D76" s="136"/>
      <c r="E76" s="136"/>
      <c r="F76" s="135"/>
      <c r="G76" s="135"/>
      <c r="H76" s="136"/>
      <c r="I76" s="135"/>
      <c r="T76" s="135"/>
      <c r="U76" s="136"/>
      <c r="V76" s="135"/>
      <c r="W76" s="136"/>
      <c r="AA76" s="135"/>
      <c r="AB76" s="136"/>
      <c r="AC76" s="136"/>
      <c r="AD76" s="136"/>
      <c r="AE76" s="136"/>
    </row>
    <row r="77" spans="3:31" x14ac:dyDescent="0.35">
      <c r="C77" s="135"/>
      <c r="D77" s="136"/>
      <c r="E77" s="136"/>
      <c r="F77" s="135"/>
      <c r="G77" s="135"/>
      <c r="H77" s="136"/>
      <c r="I77" s="135"/>
      <c r="T77" s="135"/>
      <c r="U77" s="136"/>
      <c r="V77" s="135"/>
      <c r="W77" s="136"/>
      <c r="AA77" s="135"/>
      <c r="AB77" s="136"/>
      <c r="AC77" s="136"/>
      <c r="AD77" s="136"/>
      <c r="AE77" s="136"/>
    </row>
    <row r="78" spans="3:31" x14ac:dyDescent="0.35">
      <c r="C78" s="135"/>
      <c r="D78" s="136"/>
      <c r="E78" s="136"/>
      <c r="F78" s="135"/>
      <c r="G78" s="135"/>
      <c r="H78" s="136"/>
      <c r="I78" s="135"/>
      <c r="T78" s="135"/>
      <c r="U78" s="136"/>
      <c r="V78" s="135"/>
      <c r="W78" s="136"/>
      <c r="AA78" s="135"/>
      <c r="AB78" s="136"/>
      <c r="AC78" s="136"/>
      <c r="AD78" s="136"/>
      <c r="AE78" s="136"/>
    </row>
    <row r="79" spans="3:31" x14ac:dyDescent="0.35">
      <c r="C79" s="135"/>
      <c r="D79" s="136"/>
      <c r="E79" s="136"/>
      <c r="F79" s="135"/>
      <c r="G79" s="135"/>
      <c r="H79" s="136"/>
      <c r="I79" s="135"/>
      <c r="T79" s="135"/>
      <c r="U79" s="136"/>
      <c r="V79" s="135"/>
      <c r="W79" s="136"/>
      <c r="AA79" s="135"/>
      <c r="AB79" s="136"/>
      <c r="AC79" s="136"/>
      <c r="AD79" s="136"/>
      <c r="AE79" s="136"/>
    </row>
    <row r="80" spans="3:31" x14ac:dyDescent="0.35">
      <c r="C80" s="135"/>
      <c r="D80" s="136"/>
      <c r="E80" s="136"/>
      <c r="F80" s="135"/>
      <c r="G80" s="135"/>
      <c r="H80" s="136"/>
      <c r="I80" s="135"/>
      <c r="T80" s="135"/>
      <c r="U80" s="136"/>
      <c r="V80" s="135"/>
      <c r="W80" s="136"/>
      <c r="AA80" s="135"/>
      <c r="AB80" s="136"/>
      <c r="AC80" s="136"/>
      <c r="AD80" s="136"/>
      <c r="AE80" s="136"/>
    </row>
    <row r="81" spans="3:31" x14ac:dyDescent="0.35">
      <c r="C81" s="135"/>
      <c r="D81" s="136"/>
      <c r="E81" s="136"/>
      <c r="F81" s="135"/>
      <c r="G81" s="135"/>
      <c r="H81" s="136"/>
      <c r="I81" s="135"/>
      <c r="T81" s="135"/>
      <c r="U81" s="136"/>
      <c r="V81" s="135"/>
      <c r="W81" s="136"/>
      <c r="AA81" s="135"/>
      <c r="AB81" s="136"/>
      <c r="AC81" s="136"/>
      <c r="AD81" s="136"/>
      <c r="AE81" s="136"/>
    </row>
    <row r="82" spans="3:31" x14ac:dyDescent="0.35">
      <c r="C82" s="135"/>
      <c r="D82" s="136"/>
      <c r="E82" s="136"/>
      <c r="F82" s="135"/>
      <c r="G82" s="135"/>
      <c r="H82" s="136"/>
      <c r="I82" s="135"/>
      <c r="T82" s="135"/>
      <c r="U82" s="136"/>
      <c r="V82" s="135"/>
      <c r="W82" s="136"/>
      <c r="AA82" s="135"/>
      <c r="AB82" s="136"/>
      <c r="AC82" s="136"/>
      <c r="AD82" s="136"/>
      <c r="AE82" s="136"/>
    </row>
    <row r="83" spans="3:31" x14ac:dyDescent="0.35">
      <c r="C83" s="135"/>
      <c r="D83" s="136"/>
      <c r="E83" s="136"/>
      <c r="F83" s="135"/>
      <c r="G83" s="135"/>
      <c r="H83" s="136"/>
      <c r="I83" s="135"/>
      <c r="T83" s="135"/>
      <c r="U83" s="136"/>
      <c r="V83" s="135"/>
      <c r="W83" s="136"/>
      <c r="AA83" s="135"/>
      <c r="AB83" s="136"/>
      <c r="AC83" s="136"/>
      <c r="AD83" s="136"/>
      <c r="AE83" s="136"/>
    </row>
    <row r="84" spans="3:31" x14ac:dyDescent="0.35">
      <c r="C84" s="135"/>
      <c r="D84" s="136"/>
      <c r="E84" s="136"/>
      <c r="F84" s="135"/>
      <c r="G84" s="135"/>
      <c r="H84" s="136"/>
      <c r="I84" s="135"/>
      <c r="T84" s="135"/>
      <c r="U84" s="136"/>
      <c r="V84" s="135"/>
      <c r="W84" s="136"/>
      <c r="AA84" s="135"/>
      <c r="AB84" s="136"/>
      <c r="AC84" s="136"/>
      <c r="AD84" s="136"/>
      <c r="AE84" s="136"/>
    </row>
    <row r="85" spans="3:31" x14ac:dyDescent="0.35">
      <c r="C85" s="135"/>
      <c r="D85" s="136"/>
      <c r="E85" s="136"/>
      <c r="F85" s="135"/>
      <c r="G85" s="135"/>
      <c r="H85" s="136"/>
      <c r="I85" s="135"/>
      <c r="T85" s="135"/>
      <c r="U85" s="136"/>
      <c r="V85" s="135"/>
      <c r="W85" s="136"/>
      <c r="AA85" s="135"/>
      <c r="AB85" s="136"/>
      <c r="AC85" s="136"/>
      <c r="AD85" s="136"/>
      <c r="AE85" s="136"/>
    </row>
    <row r="86" spans="3:31" x14ac:dyDescent="0.35">
      <c r="C86" s="135"/>
      <c r="D86" s="136"/>
      <c r="E86" s="136"/>
      <c r="F86" s="135"/>
      <c r="G86" s="135"/>
      <c r="H86" s="136"/>
      <c r="I86" s="135"/>
      <c r="T86" s="135"/>
      <c r="U86" s="136"/>
      <c r="V86" s="135"/>
      <c r="W86" s="136"/>
      <c r="AA86" s="135"/>
      <c r="AB86" s="136"/>
      <c r="AC86" s="136"/>
      <c r="AD86" s="136"/>
      <c r="AE86" s="136"/>
    </row>
    <row r="87" spans="3:31" x14ac:dyDescent="0.35">
      <c r="C87" s="135"/>
      <c r="D87" s="136"/>
      <c r="E87" s="136"/>
      <c r="F87" s="135"/>
      <c r="G87" s="135"/>
      <c r="H87" s="136"/>
      <c r="I87" s="135"/>
      <c r="T87" s="135"/>
      <c r="U87" s="136"/>
      <c r="V87" s="135"/>
      <c r="W87" s="136"/>
      <c r="AA87" s="135"/>
      <c r="AB87" s="136"/>
      <c r="AC87" s="136"/>
      <c r="AD87" s="136"/>
      <c r="AE87" s="136"/>
    </row>
    <row r="88" spans="3:31" x14ac:dyDescent="0.35">
      <c r="C88" s="135"/>
      <c r="D88" s="136"/>
      <c r="E88" s="136"/>
      <c r="F88" s="135"/>
      <c r="G88" s="135"/>
      <c r="H88" s="136"/>
      <c r="I88" s="135"/>
      <c r="T88" s="135"/>
      <c r="U88" s="136"/>
      <c r="V88" s="135"/>
      <c r="W88" s="136"/>
      <c r="AA88" s="135"/>
      <c r="AB88" s="136"/>
      <c r="AC88" s="136"/>
      <c r="AD88" s="136"/>
      <c r="AE88" s="136"/>
    </row>
    <row r="89" spans="3:31" x14ac:dyDescent="0.35">
      <c r="C89" s="135"/>
      <c r="D89" s="136"/>
      <c r="E89" s="136"/>
      <c r="F89" s="135"/>
      <c r="G89" s="135"/>
      <c r="H89" s="136"/>
      <c r="I89" s="135"/>
      <c r="T89" s="135"/>
      <c r="U89" s="136"/>
      <c r="V89" s="135"/>
      <c r="W89" s="136"/>
      <c r="AA89" s="135"/>
      <c r="AB89" s="136"/>
      <c r="AC89" s="136"/>
      <c r="AD89" s="136"/>
      <c r="AE89" s="136"/>
    </row>
    <row r="90" spans="3:31" x14ac:dyDescent="0.35">
      <c r="C90" s="135"/>
      <c r="D90" s="136"/>
      <c r="E90" s="136"/>
      <c r="F90" s="135"/>
      <c r="G90" s="135"/>
      <c r="H90" s="136"/>
      <c r="I90" s="135"/>
      <c r="T90" s="135"/>
      <c r="U90" s="136"/>
      <c r="V90" s="135"/>
      <c r="W90" s="136"/>
      <c r="AA90" s="135"/>
      <c r="AB90" s="136"/>
      <c r="AC90" s="136"/>
      <c r="AD90" s="136"/>
      <c r="AE90" s="136"/>
    </row>
    <row r="91" spans="3:31" x14ac:dyDescent="0.35">
      <c r="C91" s="135"/>
      <c r="D91" s="136"/>
      <c r="E91" s="136"/>
      <c r="F91" s="135"/>
      <c r="G91" s="135"/>
      <c r="H91" s="136"/>
      <c r="I91" s="135"/>
      <c r="T91" s="135"/>
      <c r="U91" s="136"/>
      <c r="V91" s="135"/>
      <c r="W91" s="136"/>
      <c r="AA91" s="135"/>
      <c r="AB91" s="136"/>
      <c r="AC91" s="136"/>
      <c r="AD91" s="136"/>
      <c r="AE91" s="136"/>
    </row>
    <row r="92" spans="3:31" x14ac:dyDescent="0.35">
      <c r="C92" s="135"/>
      <c r="D92" s="136"/>
      <c r="E92" s="136"/>
      <c r="F92" s="135"/>
      <c r="G92" s="135"/>
      <c r="H92" s="136"/>
      <c r="I92" s="135"/>
      <c r="T92" s="135"/>
      <c r="U92" s="136"/>
      <c r="V92" s="135"/>
      <c r="W92" s="136"/>
      <c r="AA92" s="135"/>
      <c r="AB92" s="136"/>
      <c r="AC92" s="136"/>
      <c r="AD92" s="136"/>
      <c r="AE92" s="136"/>
    </row>
    <row r="93" spans="3:31" x14ac:dyDescent="0.35">
      <c r="C93" s="135"/>
      <c r="D93" s="136"/>
      <c r="E93" s="136"/>
      <c r="F93" s="135"/>
      <c r="G93" s="135"/>
      <c r="H93" s="136"/>
      <c r="I93" s="135"/>
      <c r="T93" s="135"/>
      <c r="U93" s="136"/>
      <c r="V93" s="135"/>
      <c r="W93" s="136"/>
      <c r="AA93" s="135"/>
      <c r="AB93" s="136"/>
      <c r="AC93" s="136"/>
      <c r="AD93" s="136"/>
      <c r="AE93" s="136"/>
    </row>
    <row r="94" spans="3:31" x14ac:dyDescent="0.35">
      <c r="C94" s="135"/>
      <c r="D94" s="136"/>
      <c r="E94" s="136"/>
      <c r="F94" s="135"/>
      <c r="G94" s="135"/>
      <c r="H94" s="136"/>
      <c r="I94" s="135"/>
      <c r="T94" s="135"/>
      <c r="U94" s="136"/>
      <c r="V94" s="135"/>
      <c r="W94" s="136"/>
      <c r="AA94" s="135"/>
      <c r="AB94" s="136"/>
      <c r="AC94" s="136"/>
      <c r="AD94" s="136"/>
      <c r="AE94" s="136"/>
    </row>
    <row r="95" spans="3:31" x14ac:dyDescent="0.35">
      <c r="C95" s="135"/>
      <c r="D95" s="136"/>
      <c r="E95" s="136"/>
      <c r="F95" s="135"/>
      <c r="G95" s="135"/>
      <c r="H95" s="136"/>
      <c r="I95" s="135"/>
      <c r="T95" s="135"/>
      <c r="U95" s="136"/>
      <c r="V95" s="135"/>
      <c r="W95" s="136"/>
      <c r="AA95" s="135"/>
      <c r="AB95" s="136"/>
      <c r="AC95" s="136"/>
      <c r="AD95" s="136"/>
      <c r="AE95" s="136"/>
    </row>
    <row r="96" spans="3:31" x14ac:dyDescent="0.35">
      <c r="C96" s="135"/>
      <c r="D96" s="136"/>
      <c r="E96" s="136"/>
      <c r="F96" s="135"/>
      <c r="G96" s="135"/>
      <c r="H96" s="136"/>
      <c r="I96" s="135"/>
      <c r="T96" s="135"/>
      <c r="U96" s="136"/>
      <c r="V96" s="135"/>
      <c r="W96" s="136"/>
      <c r="AA96" s="135"/>
      <c r="AB96" s="136"/>
      <c r="AC96" s="136"/>
      <c r="AD96" s="136"/>
      <c r="AE96" s="136"/>
    </row>
    <row r="97" spans="3:31" x14ac:dyDescent="0.35">
      <c r="C97" s="135"/>
      <c r="D97" s="136"/>
      <c r="E97" s="136"/>
      <c r="F97" s="135"/>
      <c r="G97" s="135"/>
      <c r="H97" s="136"/>
      <c r="I97" s="135"/>
      <c r="T97" s="135"/>
      <c r="U97" s="136"/>
      <c r="V97" s="135"/>
      <c r="W97" s="136"/>
      <c r="AA97" s="135"/>
      <c r="AB97" s="136"/>
      <c r="AC97" s="136"/>
      <c r="AD97" s="136"/>
      <c r="AE97" s="136"/>
    </row>
    <row r="98" spans="3:31" x14ac:dyDescent="0.35">
      <c r="C98" s="135"/>
      <c r="D98" s="136"/>
      <c r="E98" s="136"/>
      <c r="F98" s="135"/>
      <c r="G98" s="135"/>
      <c r="H98" s="136"/>
      <c r="I98" s="135"/>
      <c r="T98" s="135"/>
      <c r="U98" s="136"/>
      <c r="V98" s="135"/>
      <c r="W98" s="136"/>
      <c r="AA98" s="135"/>
      <c r="AB98" s="136"/>
      <c r="AC98" s="136"/>
      <c r="AD98" s="136"/>
      <c r="AE98" s="136"/>
    </row>
    <row r="99" spans="3:31" x14ac:dyDescent="0.35">
      <c r="C99" s="135"/>
      <c r="D99" s="136"/>
      <c r="E99" s="136"/>
      <c r="F99" s="135"/>
      <c r="G99" s="135"/>
      <c r="H99" s="136"/>
      <c r="I99" s="135"/>
      <c r="T99" s="135"/>
      <c r="U99" s="136"/>
      <c r="V99" s="135"/>
      <c r="W99" s="136"/>
      <c r="AA99" s="135"/>
      <c r="AB99" s="136"/>
      <c r="AC99" s="136"/>
      <c r="AD99" s="136"/>
      <c r="AE99" s="136"/>
    </row>
    <row r="100" spans="3:31" x14ac:dyDescent="0.35">
      <c r="C100" s="135"/>
      <c r="D100" s="136"/>
      <c r="E100" s="136"/>
      <c r="F100" s="135"/>
      <c r="G100" s="135"/>
      <c r="H100" s="136"/>
      <c r="I100" s="135"/>
      <c r="T100" s="135"/>
      <c r="U100" s="136"/>
      <c r="V100" s="135"/>
      <c r="W100" s="136"/>
      <c r="AA100" s="135"/>
      <c r="AB100" s="136"/>
      <c r="AC100" s="136"/>
      <c r="AD100" s="136"/>
      <c r="AE100" s="136"/>
    </row>
    <row r="101" spans="3:31" x14ac:dyDescent="0.35">
      <c r="C101" s="135"/>
      <c r="D101" s="136"/>
      <c r="E101" s="136"/>
      <c r="F101" s="135"/>
      <c r="G101" s="135"/>
      <c r="H101" s="136"/>
      <c r="I101" s="135"/>
      <c r="T101" s="135"/>
      <c r="U101" s="136"/>
      <c r="V101" s="135"/>
      <c r="W101" s="136"/>
      <c r="AA101" s="135"/>
      <c r="AB101" s="136"/>
      <c r="AC101" s="136"/>
      <c r="AD101" s="136"/>
      <c r="AE101" s="136"/>
    </row>
    <row r="102" spans="3:31" x14ac:dyDescent="0.35">
      <c r="C102" s="135"/>
      <c r="D102" s="136"/>
      <c r="E102" s="136"/>
      <c r="F102" s="135"/>
      <c r="G102" s="135"/>
      <c r="H102" s="136"/>
      <c r="I102" s="135"/>
      <c r="T102" s="135"/>
      <c r="U102" s="136"/>
      <c r="V102" s="135"/>
      <c r="W102" s="136"/>
      <c r="AA102" s="135"/>
      <c r="AB102" s="136"/>
      <c r="AC102" s="136"/>
      <c r="AD102" s="136"/>
      <c r="AE102" s="136"/>
    </row>
    <row r="103" spans="3:31" x14ac:dyDescent="0.35">
      <c r="C103" s="135"/>
      <c r="D103" s="136"/>
      <c r="E103" s="136"/>
      <c r="F103" s="135"/>
      <c r="G103" s="135"/>
      <c r="H103" s="136"/>
      <c r="I103" s="135"/>
      <c r="T103" s="135"/>
      <c r="U103" s="136"/>
      <c r="V103" s="135"/>
      <c r="W103" s="136"/>
      <c r="AA103" s="135"/>
      <c r="AB103" s="136"/>
      <c r="AC103" s="136"/>
      <c r="AD103" s="136"/>
      <c r="AE103" s="136"/>
    </row>
    <row r="104" spans="3:31" x14ac:dyDescent="0.35">
      <c r="C104" s="135"/>
      <c r="D104" s="136"/>
      <c r="E104" s="136"/>
      <c r="F104" s="135"/>
      <c r="G104" s="135"/>
      <c r="H104" s="136"/>
      <c r="I104" s="135"/>
      <c r="T104" s="135"/>
      <c r="U104" s="136"/>
      <c r="V104" s="135"/>
      <c r="W104" s="136"/>
      <c r="AA104" s="135"/>
      <c r="AB104" s="136"/>
      <c r="AC104" s="136"/>
      <c r="AD104" s="136"/>
      <c r="AE104" s="136"/>
    </row>
    <row r="105" spans="3:31" x14ac:dyDescent="0.35">
      <c r="C105" s="135"/>
      <c r="D105" s="136"/>
      <c r="E105" s="136"/>
      <c r="F105" s="135"/>
      <c r="G105" s="135"/>
      <c r="H105" s="136"/>
      <c r="I105" s="135"/>
      <c r="T105" s="135"/>
      <c r="U105" s="136"/>
      <c r="V105" s="135"/>
      <c r="W105" s="136"/>
      <c r="AA105" s="135"/>
      <c r="AB105" s="136"/>
      <c r="AC105" s="136"/>
      <c r="AD105" s="136"/>
      <c r="AE105" s="136"/>
    </row>
    <row r="106" spans="3:31" x14ac:dyDescent="0.35">
      <c r="C106" s="135"/>
      <c r="D106" s="136"/>
      <c r="E106" s="136"/>
      <c r="F106" s="135"/>
      <c r="G106" s="135"/>
      <c r="H106" s="136"/>
      <c r="I106" s="135"/>
      <c r="T106" s="135"/>
      <c r="U106" s="136"/>
      <c r="V106" s="135"/>
      <c r="W106" s="136"/>
      <c r="AA106" s="135"/>
      <c r="AB106" s="136"/>
      <c r="AC106" s="136"/>
      <c r="AD106" s="136"/>
      <c r="AE106" s="136"/>
    </row>
    <row r="107" spans="3:31" x14ac:dyDescent="0.35">
      <c r="C107" s="135"/>
      <c r="D107" s="136"/>
      <c r="E107" s="136"/>
      <c r="F107" s="135"/>
      <c r="G107" s="135"/>
      <c r="H107" s="136"/>
      <c r="I107" s="135"/>
      <c r="T107" s="135"/>
      <c r="U107" s="136"/>
      <c r="V107" s="135"/>
      <c r="W107" s="136"/>
      <c r="AA107" s="135"/>
      <c r="AB107" s="136"/>
      <c r="AC107" s="136"/>
      <c r="AD107" s="136"/>
      <c r="AE107" s="136"/>
    </row>
    <row r="108" spans="3:31" x14ac:dyDescent="0.35">
      <c r="C108" s="135"/>
      <c r="D108" s="136"/>
      <c r="E108" s="136"/>
      <c r="F108" s="135"/>
      <c r="G108" s="135"/>
      <c r="H108" s="136"/>
      <c r="I108" s="135"/>
      <c r="T108" s="135"/>
      <c r="U108" s="136"/>
      <c r="V108" s="135"/>
      <c r="W108" s="136"/>
      <c r="AA108" s="135"/>
      <c r="AB108" s="136"/>
      <c r="AC108" s="136"/>
      <c r="AD108" s="136"/>
      <c r="AE108" s="136"/>
    </row>
    <row r="109" spans="3:31" x14ac:dyDescent="0.35">
      <c r="C109" s="135"/>
      <c r="D109" s="136"/>
      <c r="E109" s="136"/>
      <c r="F109" s="135"/>
      <c r="G109" s="135"/>
      <c r="H109" s="136"/>
      <c r="I109" s="135"/>
      <c r="T109" s="135"/>
      <c r="U109" s="136"/>
      <c r="V109" s="135"/>
      <c r="W109" s="136"/>
      <c r="AA109" s="135"/>
      <c r="AB109" s="136"/>
      <c r="AC109" s="136"/>
      <c r="AD109" s="136"/>
      <c r="AE109" s="136"/>
    </row>
    <row r="110" spans="3:31" x14ac:dyDescent="0.35">
      <c r="C110" s="135"/>
      <c r="D110" s="136"/>
      <c r="E110" s="136"/>
      <c r="F110" s="135"/>
      <c r="G110" s="135"/>
      <c r="H110" s="136"/>
      <c r="I110" s="135"/>
      <c r="T110" s="135"/>
      <c r="U110" s="136"/>
      <c r="V110" s="135"/>
      <c r="W110" s="136"/>
      <c r="AA110" s="135"/>
      <c r="AB110" s="136"/>
      <c r="AC110" s="136"/>
      <c r="AD110" s="136"/>
      <c r="AE110" s="136"/>
    </row>
    <row r="111" spans="3:31" x14ac:dyDescent="0.35">
      <c r="C111" s="135"/>
      <c r="D111" s="136"/>
      <c r="E111" s="136"/>
      <c r="F111" s="135"/>
      <c r="G111" s="135"/>
      <c r="H111" s="136"/>
      <c r="I111" s="135"/>
      <c r="T111" s="135"/>
      <c r="U111" s="136"/>
      <c r="V111" s="135"/>
      <c r="W111" s="136"/>
      <c r="AA111" s="135"/>
      <c r="AB111" s="136"/>
      <c r="AC111" s="136"/>
      <c r="AD111" s="136"/>
      <c r="AE111" s="136"/>
    </row>
    <row r="112" spans="3:31" x14ac:dyDescent="0.35">
      <c r="C112" s="135"/>
      <c r="D112" s="136"/>
      <c r="E112" s="136"/>
      <c r="F112" s="135"/>
      <c r="G112" s="135"/>
      <c r="H112" s="136"/>
      <c r="I112" s="135"/>
      <c r="T112" s="135"/>
      <c r="U112" s="136"/>
      <c r="V112" s="135"/>
      <c r="W112" s="136"/>
      <c r="AA112" s="135"/>
      <c r="AB112" s="136"/>
      <c r="AC112" s="136"/>
      <c r="AD112" s="136"/>
      <c r="AE112" s="136"/>
    </row>
    <row r="113" spans="3:31" x14ac:dyDescent="0.35">
      <c r="C113" s="135"/>
      <c r="D113" s="136"/>
      <c r="E113" s="136"/>
      <c r="F113" s="135"/>
      <c r="G113" s="135"/>
      <c r="H113" s="136"/>
      <c r="I113" s="135"/>
      <c r="T113" s="135"/>
      <c r="U113" s="136"/>
      <c r="V113" s="135"/>
      <c r="W113" s="136"/>
      <c r="AA113" s="135"/>
      <c r="AB113" s="136"/>
      <c r="AC113" s="136"/>
      <c r="AD113" s="136"/>
      <c r="AE113" s="136"/>
    </row>
    <row r="114" spans="3:31" x14ac:dyDescent="0.35">
      <c r="C114" s="135"/>
      <c r="D114" s="136"/>
      <c r="E114" s="136"/>
      <c r="F114" s="135"/>
      <c r="G114" s="135"/>
      <c r="H114" s="136"/>
      <c r="I114" s="135"/>
      <c r="T114" s="135"/>
      <c r="U114" s="136"/>
      <c r="V114" s="135"/>
      <c r="W114" s="136"/>
      <c r="AA114" s="135"/>
      <c r="AB114" s="136"/>
      <c r="AC114" s="136"/>
      <c r="AD114" s="136"/>
      <c r="AE114" s="136"/>
    </row>
    <row r="115" spans="3:31" x14ac:dyDescent="0.35">
      <c r="C115" s="135"/>
      <c r="D115" s="136"/>
      <c r="E115" s="136"/>
      <c r="F115" s="135"/>
      <c r="G115" s="135"/>
      <c r="H115" s="136"/>
      <c r="I115" s="135"/>
      <c r="T115" s="135"/>
      <c r="U115" s="136"/>
      <c r="V115" s="135"/>
      <c r="W115" s="136"/>
      <c r="AA115" s="135"/>
      <c r="AB115" s="136"/>
      <c r="AC115" s="136"/>
      <c r="AD115" s="136"/>
      <c r="AE115" s="136"/>
    </row>
    <row r="116" spans="3:31" x14ac:dyDescent="0.35">
      <c r="C116" s="135"/>
      <c r="D116" s="136"/>
      <c r="E116" s="136"/>
      <c r="F116" s="135"/>
      <c r="G116" s="135"/>
      <c r="H116" s="136"/>
      <c r="I116" s="135"/>
      <c r="T116" s="135"/>
      <c r="U116" s="136"/>
      <c r="V116" s="135"/>
      <c r="W116" s="136"/>
      <c r="AA116" s="135"/>
      <c r="AB116" s="136"/>
      <c r="AC116" s="136"/>
      <c r="AD116" s="136"/>
      <c r="AE116" s="136"/>
    </row>
    <row r="117" spans="3:31" x14ac:dyDescent="0.35"/>
    <row r="118" spans="3:31" x14ac:dyDescent="0.35"/>
    <row r="119" spans="3:31" x14ac:dyDescent="0.35"/>
    <row r="120" spans="3:31" x14ac:dyDescent="0.35"/>
    <row r="121" spans="3:31" x14ac:dyDescent="0.35"/>
    <row r="122" spans="3:31" x14ac:dyDescent="0.35"/>
    <row r="123" spans="3:31" x14ac:dyDescent="0.35"/>
    <row r="124" spans="3:31" x14ac:dyDescent="0.35"/>
    <row r="125" spans="3:31" x14ac:dyDescent="0.35"/>
    <row r="126" spans="3:31" x14ac:dyDescent="0.35"/>
    <row r="127" spans="3:31" x14ac:dyDescent="0.35"/>
    <row r="128" spans="3:31" x14ac:dyDescent="0.35"/>
    <row r="129" x14ac:dyDescent="0.35"/>
    <row r="130" x14ac:dyDescent="0.35"/>
    <row r="131" x14ac:dyDescent="0.35"/>
  </sheetData>
  <phoneticPr fontId="5" type="noConversion"/>
  <dataValidations count="6">
    <dataValidation type="list" allowBlank="1" showInputMessage="1" showErrorMessage="1" sqref="AE52 AD7:AD55 AE54">
      <formula1>INDIRECT("Tabla_Procesos[NOMBRE DEL PROCESO]")</formula1>
    </dataValidation>
    <dataValidation type="list" allowBlank="1" showInputMessage="1" showErrorMessage="1" sqref="AE55 AE53 AE7:AE51">
      <formula1>INDIRECT("Tabla_Dependencias[NOMBRE DE LA DEPENDENCIA]")</formula1>
    </dataValidation>
    <dataValidation type="list" allowBlank="1" showInputMessage="1" showErrorMessage="1" sqref="C7:C55">
      <formula1>"Ciudadanos,Procesos,Aprendizaje,Recursos"</formula1>
    </dataValidation>
    <dataValidation type="list" allowBlank="1" showInputMessage="1" showErrorMessage="1" sqref="D7:D55">
      <formula1>INDIRECT("Objetivos_Estratégicos[ID_OE]")</formula1>
    </dataValidation>
    <dataValidation type="list" allowBlank="1" showInputMessage="1" showErrorMessage="1" sqref="G7:G55">
      <formula1>INDIRECT($D7)</formula1>
    </dataValidation>
    <dataValidation type="list" allowBlank="1" showInputMessage="1" showErrorMessage="1" sqref="I7:I55">
      <formula1>INDIRECT($G7)</formula1>
    </dataValidation>
  </dataValidations>
  <pageMargins left="0.7" right="0.7" top="0.75" bottom="0.75" header="0.3" footer="0.3"/>
  <pageSetup orientation="portrait" horizontalDpi="4294967295" verticalDpi="4294967295" r:id="rId1"/>
  <ignoredErrors>
    <ignoredError sqref="AE11 AE23 AE30 AE26:AE27 AE25 AE28 AE29" listDataValidatio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CFC4E6"/>
  </sheetPr>
  <dimension ref="A1:Q71"/>
  <sheetViews>
    <sheetView showGridLines="0" zoomScale="70" zoomScaleNormal="70" workbookViewId="0">
      <pane ySplit="6" topLeftCell="A43" activePane="bottomLeft" state="frozen"/>
      <selection pane="bottomLeft" activeCell="N7" sqref="N7"/>
    </sheetView>
  </sheetViews>
  <sheetFormatPr baseColWidth="10" defaultColWidth="0" defaultRowHeight="14.5" zeroHeight="1" x14ac:dyDescent="0.35"/>
  <cols>
    <col min="1" max="2" width="4.81640625" customWidth="1"/>
    <col min="3" max="3" width="19.81640625" customWidth="1"/>
    <col min="4" max="4" width="19.1796875" customWidth="1"/>
    <col min="5" max="5" width="51.1796875" customWidth="1"/>
    <col min="6" max="6" width="18.1796875" style="26" customWidth="1"/>
    <col min="7" max="7" width="11.81640625" bestFit="1" customWidth="1"/>
    <col min="8" max="8" width="46.81640625" customWidth="1"/>
    <col min="9" max="9" width="11.453125" customWidth="1"/>
    <col min="10" max="11" width="45.81640625" customWidth="1"/>
    <col min="12" max="12" width="22.54296875" style="26" customWidth="1"/>
    <col min="13" max="13" width="18.81640625" style="26" customWidth="1"/>
    <col min="14" max="14" width="16.1796875" customWidth="1"/>
    <col min="15" max="15" width="8.81640625" customWidth="1"/>
    <col min="16" max="16" width="4.81640625" customWidth="1"/>
    <col min="17" max="17" width="5.1796875" customWidth="1"/>
    <col min="18" max="16384" width="11.453125" hidden="1"/>
  </cols>
  <sheetData>
    <row r="1" spans="2:16" x14ac:dyDescent="0.35"/>
    <row r="2" spans="2:16" ht="22.5" customHeight="1" x14ac:dyDescent="0.35">
      <c r="B2" s="86"/>
      <c r="C2" s="86"/>
      <c r="D2" s="86"/>
      <c r="E2" s="86"/>
      <c r="F2" s="30"/>
      <c r="G2" s="86"/>
      <c r="H2" s="86"/>
      <c r="I2" s="86"/>
      <c r="J2" s="86"/>
      <c r="K2" s="86"/>
      <c r="L2" s="30"/>
      <c r="M2" s="30"/>
      <c r="N2" s="86"/>
      <c r="O2" s="86"/>
      <c r="P2" s="86"/>
    </row>
    <row r="3" spans="2:16" ht="34.5" x14ac:dyDescent="0.35">
      <c r="B3" s="86"/>
      <c r="C3" s="140"/>
      <c r="D3" s="86"/>
      <c r="E3" s="86"/>
      <c r="F3" s="140" t="s">
        <v>404</v>
      </c>
      <c r="G3" s="140"/>
      <c r="H3" s="140"/>
      <c r="I3" s="86"/>
      <c r="J3" s="86"/>
      <c r="K3" s="86"/>
      <c r="L3" s="30"/>
      <c r="M3" s="30"/>
      <c r="N3" s="86"/>
      <c r="O3" s="86"/>
      <c r="P3" s="86"/>
    </row>
    <row r="4" spans="2:16" ht="22.5" customHeight="1" x14ac:dyDescent="0.35">
      <c r="B4" s="86"/>
      <c r="C4" s="86"/>
      <c r="D4" s="86"/>
      <c r="E4" s="86"/>
      <c r="F4" s="30"/>
      <c r="G4" s="86"/>
      <c r="H4" s="86"/>
      <c r="I4" s="86"/>
      <c r="J4" s="86"/>
      <c r="K4" s="86"/>
      <c r="L4" s="30"/>
      <c r="M4" s="30"/>
      <c r="N4" s="86"/>
      <c r="O4" s="86"/>
      <c r="P4" s="86"/>
    </row>
    <row r="5" spans="2:16" x14ac:dyDescent="0.35">
      <c r="B5" s="212"/>
      <c r="P5" s="213"/>
    </row>
    <row r="6" spans="2:16" s="113" customFormat="1" ht="42.75" customHeight="1" x14ac:dyDescent="0.25">
      <c r="B6" s="214"/>
      <c r="C6" s="287" t="s">
        <v>516</v>
      </c>
      <c r="D6" s="287" t="s">
        <v>514</v>
      </c>
      <c r="E6" s="287" t="s">
        <v>65</v>
      </c>
      <c r="F6" s="287" t="s">
        <v>515</v>
      </c>
      <c r="G6" s="287" t="s">
        <v>377</v>
      </c>
      <c r="H6" s="287" t="s">
        <v>236</v>
      </c>
      <c r="I6" s="287" t="s">
        <v>82</v>
      </c>
      <c r="J6" s="287" t="s">
        <v>404</v>
      </c>
      <c r="K6" s="287" t="s">
        <v>83</v>
      </c>
      <c r="L6" s="287" t="s">
        <v>517</v>
      </c>
      <c r="M6" s="287" t="s">
        <v>518</v>
      </c>
      <c r="N6" s="288" t="s">
        <v>252</v>
      </c>
      <c r="O6" s="288" t="s">
        <v>253</v>
      </c>
      <c r="P6" s="215"/>
    </row>
    <row r="7" spans="2:16" s="113" customFormat="1" ht="69" customHeight="1" x14ac:dyDescent="0.25">
      <c r="B7" s="214"/>
      <c r="C7" s="337" t="s">
        <v>336</v>
      </c>
      <c r="D7" s="338" t="s">
        <v>427</v>
      </c>
      <c r="E7" s="332"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7" s="339" t="s">
        <v>86</v>
      </c>
      <c r="G7" s="339" t="s">
        <v>498</v>
      </c>
      <c r="H7" s="333" t="str">
        <f>IF(Proyectos_Inversión[[#This Row],[ID_ES]]="","",VLOOKUP(Proyectos_Inversión[[#This Row],[ID_ES]],Estrategias_[],2,FALSE))</f>
        <v>Fomento de la apropiación, uso y disfrute del arte y la cultura en el espacio público.</v>
      </c>
      <c r="I7" s="340">
        <v>7887</v>
      </c>
      <c r="J7" s="341" t="s">
        <v>94</v>
      </c>
      <c r="K7" s="341" t="s">
        <v>91</v>
      </c>
      <c r="L7" s="332" t="s">
        <v>739</v>
      </c>
      <c r="M7" s="202" t="s">
        <v>714</v>
      </c>
      <c r="N7" s="342">
        <v>1</v>
      </c>
      <c r="O7" s="342">
        <v>2024</v>
      </c>
      <c r="P7" s="215"/>
    </row>
    <row r="8" spans="2:16" s="113" customFormat="1" ht="69" customHeight="1" x14ac:dyDescent="0.25">
      <c r="B8" s="214"/>
      <c r="C8" s="343" t="s">
        <v>336</v>
      </c>
      <c r="D8" s="344" t="s">
        <v>427</v>
      </c>
      <c r="E8" s="332"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8" s="201" t="s">
        <v>86</v>
      </c>
      <c r="G8" s="201" t="s">
        <v>498</v>
      </c>
      <c r="H8" s="333" t="str">
        <f>IF(Proyectos_Inversión[[#This Row],[ID_ES]]="","",VLOOKUP(Proyectos_Inversión[[#This Row],[ID_ES]],Estrategias_[],2,FALSE))</f>
        <v>Fomento de la apropiación, uso y disfrute del arte y la cultura en el espacio público.</v>
      </c>
      <c r="I8" s="345">
        <v>7887</v>
      </c>
      <c r="J8" s="346" t="s">
        <v>94</v>
      </c>
      <c r="K8" s="346" t="s">
        <v>95</v>
      </c>
      <c r="L8" s="332" t="s">
        <v>739</v>
      </c>
      <c r="M8" s="202" t="s">
        <v>714</v>
      </c>
      <c r="N8" s="216">
        <v>10</v>
      </c>
      <c r="O8" s="216">
        <v>2024</v>
      </c>
      <c r="P8" s="215"/>
    </row>
    <row r="9" spans="2:16" s="113" customFormat="1" ht="69" customHeight="1" x14ac:dyDescent="0.25">
      <c r="B9" s="214"/>
      <c r="C9" s="343" t="s">
        <v>336</v>
      </c>
      <c r="D9" s="344" t="s">
        <v>427</v>
      </c>
      <c r="E9" s="332"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9" s="201" t="s">
        <v>118</v>
      </c>
      <c r="G9" s="201" t="s">
        <v>499</v>
      </c>
      <c r="H9" s="333" t="str">
        <f>IF(Proyectos_Inversión[[#This Row],[ID_ES]]="","",VLOOKUP(Proyectos_Inversión[[#This Row],[ID_ES]],Estrategias_[],2,FALSE))</f>
        <v>Generación de estrategias culturales que aporten a la transformación social, construcción de paz,  atención integral a poblaciones vulnerables y la promoción de los derechos humanos.</v>
      </c>
      <c r="I9" s="201">
        <v>7648</v>
      </c>
      <c r="J9" s="335" t="s">
        <v>104</v>
      </c>
      <c r="K9" s="334" t="s">
        <v>652</v>
      </c>
      <c r="L9" s="332" t="s">
        <v>741</v>
      </c>
      <c r="M9" s="202" t="s">
        <v>105</v>
      </c>
      <c r="N9" s="216">
        <v>20</v>
      </c>
      <c r="O9" s="216">
        <v>2024</v>
      </c>
      <c r="P9" s="215"/>
    </row>
    <row r="10" spans="2:16" s="113" customFormat="1" ht="69" customHeight="1" x14ac:dyDescent="0.25">
      <c r="B10" s="214"/>
      <c r="C10" s="343" t="s">
        <v>336</v>
      </c>
      <c r="D10" s="344" t="s">
        <v>427</v>
      </c>
      <c r="E10" s="332"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10" s="201" t="s">
        <v>118</v>
      </c>
      <c r="G10" s="201" t="s">
        <v>499</v>
      </c>
      <c r="H10" s="333" t="str">
        <f>IF(Proyectos_Inversión[[#This Row],[ID_ES]]="","",VLOOKUP(Proyectos_Inversión[[#This Row],[ID_ES]],Estrategias_[],2,FALSE))</f>
        <v>Generación de estrategias culturales que aporten a la transformación social, construcción de paz,  atención integral a poblaciones vulnerables y la promoción de los derechos humanos.</v>
      </c>
      <c r="I10" s="201">
        <v>7648</v>
      </c>
      <c r="J10" s="335" t="s">
        <v>104</v>
      </c>
      <c r="K10" s="334" t="s">
        <v>653</v>
      </c>
      <c r="L10" s="332" t="s">
        <v>741</v>
      </c>
      <c r="M10" s="202" t="s">
        <v>105</v>
      </c>
      <c r="N10" s="216">
        <v>23</v>
      </c>
      <c r="O10" s="216">
        <v>2024</v>
      </c>
      <c r="P10" s="215"/>
    </row>
    <row r="11" spans="2:16" s="113" customFormat="1" ht="69" customHeight="1" x14ac:dyDescent="0.25">
      <c r="B11" s="214"/>
      <c r="C11" s="343" t="s">
        <v>336</v>
      </c>
      <c r="D11" s="344" t="s">
        <v>427</v>
      </c>
      <c r="E11" s="332" t="str">
        <f>IF(Proyectos_Inversión[[#This Row],[ID OBJETIVOS ESTRATÉGICOS]]=0,"",VLOOKUP(Proyectos_Inversión[[#This Row],[ID OBJETIVOS ESTRATÉGICOS]],Objetivos_Estratégicos[],2,FALSE))</f>
        <v>Generar mejores condiciones de convivencia, respeto y cuidado a través de acciones de participación, arte en espacio público,  transformación social y construcción de paz.</v>
      </c>
      <c r="F11" s="201" t="s">
        <v>118</v>
      </c>
      <c r="G11" s="201" t="s">
        <v>499</v>
      </c>
      <c r="H11" s="333" t="str">
        <f>IF(Proyectos_Inversión[[#This Row],[ID_ES]]="","",VLOOKUP(Proyectos_Inversión[[#This Row],[ID_ES]],Estrategias_[],2,FALSE))</f>
        <v>Generación de estrategias culturales que aporten a la transformación social, construcción de paz,  atención integral a poblaciones vulnerables y la promoción de los derechos humanos.</v>
      </c>
      <c r="I11" s="345">
        <v>7610</v>
      </c>
      <c r="J11" s="335" t="s">
        <v>660</v>
      </c>
      <c r="K11" s="334" t="s">
        <v>657</v>
      </c>
      <c r="L11" s="332" t="s">
        <v>741</v>
      </c>
      <c r="M11" s="202" t="s">
        <v>105</v>
      </c>
      <c r="N11" s="216">
        <v>10</v>
      </c>
      <c r="O11" s="216">
        <v>2024</v>
      </c>
      <c r="P11" s="215"/>
    </row>
    <row r="12" spans="2:16" s="113" customFormat="1" ht="114.75" customHeight="1" x14ac:dyDescent="0.25">
      <c r="B12" s="214"/>
      <c r="C12" s="343" t="s">
        <v>336</v>
      </c>
      <c r="D12" s="344" t="s">
        <v>428</v>
      </c>
      <c r="E12" s="332"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2" s="201" t="s">
        <v>107</v>
      </c>
      <c r="G12" s="201" t="s">
        <v>500</v>
      </c>
      <c r="H12" s="333" t="str">
        <f>IF(Proyectos_Inversión[[#This Row],[ID_ES]]="","",VLOOKUP(Proyectos_Inversión[[#This Row],[ID_ES]],Estrategias_[],2,FALSE))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2" s="201">
        <v>7879</v>
      </c>
      <c r="J12" s="332" t="s">
        <v>312</v>
      </c>
      <c r="K12" s="332" t="s">
        <v>313</v>
      </c>
      <c r="L12" s="332" t="s">
        <v>740</v>
      </c>
      <c r="M12" s="202" t="s">
        <v>716</v>
      </c>
      <c r="N12" s="216">
        <v>1</v>
      </c>
      <c r="O12" s="216">
        <v>2024</v>
      </c>
      <c r="P12" s="215"/>
    </row>
    <row r="13" spans="2:16" s="113" customFormat="1" ht="114.75" customHeight="1" x14ac:dyDescent="0.25">
      <c r="B13" s="214"/>
      <c r="C13" s="343" t="s">
        <v>336</v>
      </c>
      <c r="D13" s="344" t="s">
        <v>428</v>
      </c>
      <c r="E13" s="332"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3" s="201" t="s">
        <v>107</v>
      </c>
      <c r="G13" s="201" t="s">
        <v>500</v>
      </c>
      <c r="H13" s="333" t="str">
        <f>IF(Proyectos_Inversión[[#This Row],[ID_ES]]="","",VLOOKUP(Proyectos_Inversión[[#This Row],[ID_ES]],Estrategias_[],2,FALSE))</f>
        <v>Fortalecimiento de la gestión del conocimiento y la información en cultura ciudadana y transformaciones culturales a partir de la generación de datos e investigaciones de calidad que sean el punto de partida para el diseño de acciones y la toma de decisiones.</v>
      </c>
      <c r="I13" s="201">
        <v>7879</v>
      </c>
      <c r="J13" s="332" t="s">
        <v>312</v>
      </c>
      <c r="K13" s="334" t="s">
        <v>117</v>
      </c>
      <c r="L13" s="332" t="s">
        <v>740</v>
      </c>
      <c r="M13" s="202" t="s">
        <v>716</v>
      </c>
      <c r="N13" s="216">
        <v>1</v>
      </c>
      <c r="O13" s="216">
        <v>2024</v>
      </c>
      <c r="P13" s="215"/>
    </row>
    <row r="14" spans="2:16" s="113" customFormat="1" ht="114.75" customHeight="1" x14ac:dyDescent="0.25">
      <c r="B14" s="214"/>
      <c r="C14" s="343" t="s">
        <v>336</v>
      </c>
      <c r="D14" s="344" t="s">
        <v>428</v>
      </c>
      <c r="E14" s="332"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4" s="201" t="s">
        <v>107</v>
      </c>
      <c r="G14" s="201" t="s">
        <v>501</v>
      </c>
      <c r="H14" s="333" t="str">
        <f>IF(Proyectos_Inversión[[#This Row],[ID_ES]]="","",VLOOKUP(Proyectos_Inversión[[#This Row],[ID_ES]],Estrategias_[],2,FALSE))</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I14" s="201">
        <v>7879</v>
      </c>
      <c r="J14" s="332" t="s">
        <v>312</v>
      </c>
      <c r="K14" s="334" t="s">
        <v>659</v>
      </c>
      <c r="L14" s="332" t="s">
        <v>740</v>
      </c>
      <c r="M14" s="202" t="s">
        <v>716</v>
      </c>
      <c r="N14" s="216">
        <v>13</v>
      </c>
      <c r="O14" s="216">
        <v>2024</v>
      </c>
      <c r="P14" s="215"/>
    </row>
    <row r="15" spans="2:16" s="113" customFormat="1" ht="114.75" customHeight="1" x14ac:dyDescent="0.25">
      <c r="B15" s="214"/>
      <c r="C15" s="343" t="s">
        <v>336</v>
      </c>
      <c r="D15" s="344" t="s">
        <v>428</v>
      </c>
      <c r="E15" s="332" t="str">
        <f>IF(Proyectos_Inversión[[#This Row],[ID OBJETIVOS ESTRATÉGICOS]]=0,"",VLOOKUP(Proyectos_Inversión[[#This Row],[ID OBJETIVOS ESTRATÉGICOS]],Objetivos_Estratégicos[],2,FALSE))</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F15" s="201" t="s">
        <v>107</v>
      </c>
      <c r="G15" s="201" t="s">
        <v>502</v>
      </c>
      <c r="H15" s="333" t="str">
        <f>IF(Proyectos_Inversión[[#This Row],[ID_ES]]="","",VLOOKUP(Proyectos_Inversión[[#This Row],[ID_ES]],Estrategias_[],2,FALSE))</f>
        <v>Generación de articulaciones y sinergias entre el Estado, el sector privado y las organizaciones ciudadanas para el diálogo social y la acción colectiva en materia de cultura ciudadana y transformación cultural para impulsar la corresponsabilidad y el trabajo en red.</v>
      </c>
      <c r="I15" s="201" t="s">
        <v>586</v>
      </c>
      <c r="J15" s="332" t="s">
        <v>586</v>
      </c>
      <c r="K15" s="332" t="s">
        <v>586</v>
      </c>
      <c r="L15" s="332" t="s">
        <v>740</v>
      </c>
      <c r="M15" s="283" t="s">
        <v>716</v>
      </c>
      <c r="N15" s="216">
        <v>59</v>
      </c>
      <c r="O15" s="216">
        <v>2024</v>
      </c>
      <c r="P15" s="215"/>
    </row>
    <row r="16" spans="2:16" s="113" customFormat="1" ht="57.75" customHeight="1" x14ac:dyDescent="0.25">
      <c r="B16" s="214"/>
      <c r="C16" s="343" t="s">
        <v>336</v>
      </c>
      <c r="D16" s="344" t="s">
        <v>429</v>
      </c>
      <c r="E16" s="332"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6" s="201" t="s">
        <v>119</v>
      </c>
      <c r="G16" s="201" t="s">
        <v>503</v>
      </c>
      <c r="H16" s="333" t="str">
        <f>IF(Proyectos_Inversión[[#This Row],[ID_ES]]="","",VLOOKUP(Proyectos_Inversión[[#This Row],[ID_ES]],Estrategias_[],2,FALSE))</f>
        <v>Formación para el liderazgo y participación incidente</v>
      </c>
      <c r="I16" s="201">
        <v>7648</v>
      </c>
      <c r="J16" s="332" t="s">
        <v>104</v>
      </c>
      <c r="K16" s="334" t="s">
        <v>315</v>
      </c>
      <c r="L16" s="332" t="s">
        <v>741</v>
      </c>
      <c r="M16" s="202" t="s">
        <v>105</v>
      </c>
      <c r="N16" s="216">
        <v>26</v>
      </c>
      <c r="O16" s="216">
        <v>2024</v>
      </c>
      <c r="P16" s="215"/>
    </row>
    <row r="17" spans="2:16" s="113" customFormat="1" ht="48" customHeight="1" x14ac:dyDescent="0.25">
      <c r="B17" s="214"/>
      <c r="C17" s="343" t="s">
        <v>336</v>
      </c>
      <c r="D17" s="344" t="s">
        <v>429</v>
      </c>
      <c r="E17" s="332"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7" s="201" t="s">
        <v>119</v>
      </c>
      <c r="G17" s="201" t="s">
        <v>504</v>
      </c>
      <c r="H17" s="333" t="str">
        <f>IF(Proyectos_Inversión[[#This Row],[ID_ES]]="","",VLOOKUP(Proyectos_Inversión[[#This Row],[ID_ES]],Estrategias_[],2,FALSE))</f>
        <v>Alianzas estratégicas sectoriales, intersectoriales, territoriales y diversas para fortalecer el Sistema Distrital de Arte, Cultura y Patrimonio.</v>
      </c>
      <c r="I17" s="201">
        <v>7648</v>
      </c>
      <c r="J17" s="332" t="s">
        <v>104</v>
      </c>
      <c r="K17" s="334" t="s">
        <v>315</v>
      </c>
      <c r="L17" s="332" t="s">
        <v>741</v>
      </c>
      <c r="M17" s="202" t="s">
        <v>105</v>
      </c>
      <c r="N17" s="216">
        <v>26</v>
      </c>
      <c r="O17" s="216">
        <v>2024</v>
      </c>
      <c r="P17" s="215"/>
    </row>
    <row r="18" spans="2:16" s="113" customFormat="1" ht="57.75" customHeight="1" x14ac:dyDescent="0.25">
      <c r="B18" s="214"/>
      <c r="C18" s="343" t="s">
        <v>336</v>
      </c>
      <c r="D18" s="344" t="s">
        <v>429</v>
      </c>
      <c r="E18" s="332"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8" s="201" t="s">
        <v>119</v>
      </c>
      <c r="G18" s="201" t="s">
        <v>505</v>
      </c>
      <c r="H18" s="333" t="str">
        <f>IF(Proyectos_Inversión[[#This Row],[ID_ES]]="","",VLOOKUP(Proyectos_Inversión[[#This Row],[ID_ES]],Estrategias_[],2,FALSE))</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I18" s="201">
        <v>7646</v>
      </c>
      <c r="J18" s="332" t="s">
        <v>128</v>
      </c>
      <c r="K18" s="332" t="s">
        <v>129</v>
      </c>
      <c r="L18" s="347" t="s">
        <v>737</v>
      </c>
      <c r="M18" s="347" t="s">
        <v>27</v>
      </c>
      <c r="N18" s="216">
        <v>1</v>
      </c>
      <c r="O18" s="216">
        <v>2024</v>
      </c>
      <c r="P18" s="215"/>
    </row>
    <row r="19" spans="2:16" s="113" customFormat="1" ht="62.5" x14ac:dyDescent="0.25">
      <c r="B19" s="214"/>
      <c r="C19" s="343" t="s">
        <v>336</v>
      </c>
      <c r="D19" s="344" t="s">
        <v>429</v>
      </c>
      <c r="E19" s="332" t="str">
        <f>IF(Proyectos_Inversión[[#This Row],[ID OBJETIVOS ESTRATÉGICOS]]=0,"",VLOOKUP(Proyectos_Inversión[[#This Row],[ID OBJETIVOS ESTRATÉGICOS]],Objetivos_Estratégicos[],2,FALSE))</f>
        <v>Fortalecer y cualificar los procesos de participación y movilización social en las dinámicas y los asuntos culturales de la ciudad.</v>
      </c>
      <c r="F19" s="201" t="s">
        <v>120</v>
      </c>
      <c r="G19" s="201" t="s">
        <v>506</v>
      </c>
      <c r="H19" s="333" t="str">
        <f>IF(Proyectos_Inversión[[#This Row],[ID_ES]]="","",VLOOKUP(Proyectos_Inversión[[#This Row],[ID_ES]],Estrategias_[],2,FALSE))</f>
        <v>Fortalecimiento en el uso de las herramientas tecnológicas para el trabajo en territorio y el diálogo en doble vía con los agentes del sector.</v>
      </c>
      <c r="I19" s="201">
        <v>7646</v>
      </c>
      <c r="J19" s="332" t="s">
        <v>128</v>
      </c>
      <c r="K19" s="334" t="s">
        <v>664</v>
      </c>
      <c r="L19" s="332" t="s">
        <v>738</v>
      </c>
      <c r="M19" s="347" t="s">
        <v>722</v>
      </c>
      <c r="N19" s="216">
        <v>1</v>
      </c>
      <c r="O19" s="216">
        <v>2024</v>
      </c>
      <c r="P19" s="215"/>
    </row>
    <row r="20" spans="2:16" s="113" customFormat="1" ht="84" customHeight="1" x14ac:dyDescent="0.25">
      <c r="B20" s="214"/>
      <c r="C20" s="343" t="s">
        <v>336</v>
      </c>
      <c r="D20" s="344" t="s">
        <v>430</v>
      </c>
      <c r="E20" s="332"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0" s="200" t="s">
        <v>135</v>
      </c>
      <c r="G20" s="348" t="s">
        <v>441</v>
      </c>
      <c r="H20" s="333" t="str">
        <f>IF(Proyectos_Inversión[[#This Row],[ID_ES]]="","",VLOOKUP(Proyectos_Inversión[[#This Row],[ID_ES]],Estrategias_[],2,FALSE))</f>
        <v>Desarrollo e implementación de los componentes de la política pública de economía cultural y creativa.</v>
      </c>
      <c r="I20" s="201">
        <v>7881</v>
      </c>
      <c r="J20" s="332" t="s">
        <v>139</v>
      </c>
      <c r="K20" s="334" t="s">
        <v>671</v>
      </c>
      <c r="L20" s="332" t="s">
        <v>743</v>
      </c>
      <c r="M20" s="202" t="s">
        <v>725</v>
      </c>
      <c r="N20" s="216">
        <v>1</v>
      </c>
      <c r="O20" s="216">
        <v>2024</v>
      </c>
      <c r="P20" s="215"/>
    </row>
    <row r="21" spans="2:16" s="113" customFormat="1" ht="58.5" customHeight="1" x14ac:dyDescent="0.25">
      <c r="B21" s="214"/>
      <c r="C21" s="343" t="s">
        <v>336</v>
      </c>
      <c r="D21" s="344" t="s">
        <v>430</v>
      </c>
      <c r="E21" s="332"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1" s="201" t="s">
        <v>135</v>
      </c>
      <c r="G21" s="348" t="s">
        <v>441</v>
      </c>
      <c r="H21" s="333" t="str">
        <f>IF(Proyectos_Inversión[[#This Row],[ID_ES]]="","",VLOOKUP(Proyectos_Inversión[[#This Row],[ID_ES]],Estrategias_[],2,FALSE))</f>
        <v>Desarrollo e implementación de los componentes de la política pública de economía cultural y creativa.</v>
      </c>
      <c r="I21" s="201">
        <v>7881</v>
      </c>
      <c r="J21" s="332" t="s">
        <v>139</v>
      </c>
      <c r="K21" s="334" t="s">
        <v>674</v>
      </c>
      <c r="L21" s="332" t="s">
        <v>743</v>
      </c>
      <c r="M21" s="202" t="s">
        <v>725</v>
      </c>
      <c r="N21" s="216">
        <v>1</v>
      </c>
      <c r="O21" s="216">
        <v>2024</v>
      </c>
      <c r="P21" s="215"/>
    </row>
    <row r="22" spans="2:16" s="113" customFormat="1" ht="58.5" customHeight="1" x14ac:dyDescent="0.25">
      <c r="B22" s="214"/>
      <c r="C22" s="343" t="s">
        <v>336</v>
      </c>
      <c r="D22" s="344" t="s">
        <v>430</v>
      </c>
      <c r="E22" s="332"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2" s="216" t="s">
        <v>141</v>
      </c>
      <c r="G22" s="348" t="s">
        <v>441</v>
      </c>
      <c r="H22" s="333" t="str">
        <f>IF(Proyectos_Inversión[[#This Row],[ID_ES]]="","",VLOOKUP(Proyectos_Inversión[[#This Row],[ID_ES]],Estrategias_[],2,FALSE))</f>
        <v>Desarrollo e implementación de los componentes de la política pública de economía cultural y creativa.</v>
      </c>
      <c r="I22" s="201">
        <v>7881</v>
      </c>
      <c r="J22" s="332" t="s">
        <v>139</v>
      </c>
      <c r="K22" s="334" t="s">
        <v>675</v>
      </c>
      <c r="L22" s="332" t="s">
        <v>743</v>
      </c>
      <c r="M22" s="202" t="s">
        <v>725</v>
      </c>
      <c r="N22" s="216">
        <v>1</v>
      </c>
      <c r="O22" s="216">
        <v>2024</v>
      </c>
      <c r="P22" s="215"/>
    </row>
    <row r="23" spans="2:16" s="113" customFormat="1" ht="58.5" customHeight="1" x14ac:dyDescent="0.25">
      <c r="B23" s="214"/>
      <c r="C23" s="343" t="s">
        <v>336</v>
      </c>
      <c r="D23" s="344" t="s">
        <v>430</v>
      </c>
      <c r="E23" s="332"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3" s="201" t="s">
        <v>141</v>
      </c>
      <c r="G23" s="348" t="s">
        <v>442</v>
      </c>
      <c r="H23" s="333" t="str">
        <f>IF(Proyectos_Inversión[[#This Row],[ID_ES]]="","",VLOOKUP(Proyectos_Inversión[[#This Row],[ID_ES]],Estrategias_[],2,FALSE))</f>
        <v>Fortalecimiento de las estrategias de fomento y cualificación.</v>
      </c>
      <c r="I23" s="201">
        <v>7650</v>
      </c>
      <c r="J23" s="332" t="s">
        <v>123</v>
      </c>
      <c r="K23" s="334" t="s">
        <v>732</v>
      </c>
      <c r="L23" s="332" t="s">
        <v>739</v>
      </c>
      <c r="M23" s="347" t="s">
        <v>24</v>
      </c>
      <c r="N23" s="216">
        <v>1650</v>
      </c>
      <c r="O23" s="216">
        <v>2024</v>
      </c>
      <c r="P23" s="215"/>
    </row>
    <row r="24" spans="2:16" s="113" customFormat="1" ht="58.5" customHeight="1" x14ac:dyDescent="0.25">
      <c r="B24" s="214"/>
      <c r="C24" s="343" t="s">
        <v>336</v>
      </c>
      <c r="D24" s="344" t="s">
        <v>430</v>
      </c>
      <c r="E24" s="332"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4" s="200" t="s">
        <v>149</v>
      </c>
      <c r="G24" s="348" t="s">
        <v>443</v>
      </c>
      <c r="H24" s="333" t="str">
        <f>IF(Proyectos_Inversión[[#This Row],[ID_ES]]="","",VLOOKUP(Proyectos_Inversión[[#This Row],[ID_ES]],Estrategias_[],2,FALSE))</f>
        <v>Gestión eficaz para ampliar la cobertura de los recursos BEPS.</v>
      </c>
      <c r="I24" s="201">
        <v>7885</v>
      </c>
      <c r="J24" s="332" t="s">
        <v>677</v>
      </c>
      <c r="K24" s="334" t="s">
        <v>710</v>
      </c>
      <c r="L24" s="332" t="s">
        <v>739</v>
      </c>
      <c r="M24" s="202" t="s">
        <v>28</v>
      </c>
      <c r="N24" s="349">
        <v>100</v>
      </c>
      <c r="O24" s="216">
        <v>2024</v>
      </c>
      <c r="P24" s="215"/>
    </row>
    <row r="25" spans="2:16" s="113" customFormat="1" ht="84" customHeight="1" x14ac:dyDescent="0.25">
      <c r="B25" s="214"/>
      <c r="C25" s="343" t="s">
        <v>336</v>
      </c>
      <c r="D25" s="344" t="s">
        <v>430</v>
      </c>
      <c r="E25" s="332" t="str">
        <f>IF(Proyectos_Inversión[[#This Row],[ID OBJETIVOS ESTRATÉGICOS]]=0,"",VLOOKUP(Proyectos_Inversión[[#This Row],[ID OBJETIVOS ESTRATÉGICOS]],Objetivos_Estratégicos[],2,FALSE))</f>
        <v>Ampliar las opciones y oportunidades para la creación y sostenibilidad de iniciativas culturales y recreo- deportivas  generadas por las organizaciones comunitarias, los agentes y profesionales del sector.</v>
      </c>
      <c r="F25" s="201" t="s">
        <v>154</v>
      </c>
      <c r="G25" s="348" t="s">
        <v>444</v>
      </c>
      <c r="H25" s="333" t="str">
        <f>IF(Proyectos_Inversión[[#This Row],[ID_ES]]="","",VLOOKUP(Proyectos_Inversión[[#This Row],[ID_ES]],Estrategias_[],2,FALSE))</f>
        <v>Ampliación de mecanismos de apoyo financiero dirigidos a los agentes del sector.</v>
      </c>
      <c r="I25" s="201">
        <v>7650</v>
      </c>
      <c r="J25" s="332" t="s">
        <v>123</v>
      </c>
      <c r="K25" s="332" t="s">
        <v>711</v>
      </c>
      <c r="L25" s="332" t="s">
        <v>739</v>
      </c>
      <c r="M25" s="347" t="s">
        <v>24</v>
      </c>
      <c r="N25" s="216">
        <v>1229</v>
      </c>
      <c r="O25" s="216">
        <v>2024</v>
      </c>
      <c r="P25" s="215"/>
    </row>
    <row r="26" spans="2:16" s="113" customFormat="1" ht="87.75" customHeight="1" x14ac:dyDescent="0.25">
      <c r="B26" s="214"/>
      <c r="C26" s="343" t="s">
        <v>336</v>
      </c>
      <c r="D26" s="344" t="s">
        <v>431</v>
      </c>
      <c r="E26" s="332"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6" s="200" t="s">
        <v>157</v>
      </c>
      <c r="G26" s="348" t="s">
        <v>445</v>
      </c>
      <c r="H26" s="333" t="str">
        <f>IF(Proyectos_Inversión[[#This Row],[ID_ES]]="","",VLOOKUP(Proyectos_Inversión[[#This Row],[ID_ES]],Estrategias_[],2,FALSE))</f>
        <v>Generación y fortalecimiento de las condiciones, los espacios y la infraestructura que fomente la lectura y la cultura oral y escrita en Bogotá.</v>
      </c>
      <c r="I26" s="201">
        <v>7880</v>
      </c>
      <c r="J26" s="332" t="s">
        <v>163</v>
      </c>
      <c r="K26" s="334" t="s">
        <v>681</v>
      </c>
      <c r="L26" s="332" t="s">
        <v>739</v>
      </c>
      <c r="M26" s="202" t="s">
        <v>32</v>
      </c>
      <c r="N26" s="216">
        <v>1</v>
      </c>
      <c r="O26" s="216">
        <v>2024</v>
      </c>
      <c r="P26" s="215"/>
    </row>
    <row r="27" spans="2:16" s="113" customFormat="1" ht="84.75" customHeight="1" x14ac:dyDescent="0.25">
      <c r="B27" s="214"/>
      <c r="C27" s="343" t="s">
        <v>336</v>
      </c>
      <c r="D27" s="344" t="s">
        <v>431</v>
      </c>
      <c r="E27" s="332"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7" s="201" t="s">
        <v>164</v>
      </c>
      <c r="G27" s="348" t="s">
        <v>446</v>
      </c>
      <c r="H27" s="333" t="str">
        <f>IF(Proyectos_Inversión[[#This Row],[ID_ES]]="","",VLOOKUP(Proyectos_Inversión[[#This Row],[ID_ES]],Estrategias_[],2,FALSE))</f>
        <v>Construcción de laboratorios de co-creación en lectura, escritura y oralidad.</v>
      </c>
      <c r="I27" s="201">
        <v>7880</v>
      </c>
      <c r="J27" s="332" t="s">
        <v>163</v>
      </c>
      <c r="K27" s="334" t="s">
        <v>681</v>
      </c>
      <c r="L27" s="332" t="s">
        <v>739</v>
      </c>
      <c r="M27" s="202" t="s">
        <v>32</v>
      </c>
      <c r="N27" s="216">
        <v>1</v>
      </c>
      <c r="O27" s="216">
        <v>2024</v>
      </c>
      <c r="P27" s="215"/>
    </row>
    <row r="28" spans="2:16" s="113" customFormat="1" ht="62.5" x14ac:dyDescent="0.25">
      <c r="B28" s="214"/>
      <c r="C28" s="343" t="s">
        <v>336</v>
      </c>
      <c r="D28" s="344" t="s">
        <v>431</v>
      </c>
      <c r="E28" s="332"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8" s="200" t="s">
        <v>169</v>
      </c>
      <c r="G28" s="348" t="s">
        <v>447</v>
      </c>
      <c r="H28" s="333" t="str">
        <f>IF(Proyectos_Inversión[[#This Row],[ID_ES]]="","",VLOOKUP(Proyectos_Inversión[[#This Row],[ID_ES]],Estrategias_[],2,FALSE))</f>
        <v>Promoción al acceso, la mediación y multialfabetización, participación y apropiación, comunicación y movilización, del ecosistema y cadena de valor del libro en el marco del plan de lectura, escritura y oralidad, “Leer para la vida”.</v>
      </c>
      <c r="I28" s="201">
        <v>7880</v>
      </c>
      <c r="J28" s="332" t="s">
        <v>163</v>
      </c>
      <c r="K28" s="334" t="s">
        <v>167</v>
      </c>
      <c r="L28" s="332" t="s">
        <v>739</v>
      </c>
      <c r="M28" s="202" t="s">
        <v>32</v>
      </c>
      <c r="N28" s="216">
        <v>1</v>
      </c>
      <c r="O28" s="216">
        <v>2024</v>
      </c>
      <c r="P28" s="215"/>
    </row>
    <row r="29" spans="2:16" s="113" customFormat="1" ht="88.5" customHeight="1" x14ac:dyDescent="0.25">
      <c r="B29" s="214"/>
      <c r="C29" s="343" t="s">
        <v>336</v>
      </c>
      <c r="D29" s="344" t="s">
        <v>431</v>
      </c>
      <c r="E29" s="332"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29" s="200" t="s">
        <v>169</v>
      </c>
      <c r="G29" s="348" t="s">
        <v>448</v>
      </c>
      <c r="H29" s="333" t="str">
        <f>IF(Proyectos_Inversión[[#This Row],[ID_ES]]="","",VLOOKUP(Proyectos_Inversión[[#This Row],[ID_ES]],Estrategias_[],2,FALSE))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29" s="201">
        <v>7880</v>
      </c>
      <c r="J29" s="332" t="s">
        <v>163</v>
      </c>
      <c r="K29" s="334" t="s">
        <v>681</v>
      </c>
      <c r="L29" s="332" t="s">
        <v>739</v>
      </c>
      <c r="M29" s="202" t="s">
        <v>32</v>
      </c>
      <c r="N29" s="216">
        <v>1</v>
      </c>
      <c r="O29" s="216">
        <v>2024</v>
      </c>
      <c r="P29" s="215"/>
    </row>
    <row r="30" spans="2:16" s="113" customFormat="1" ht="107.25" customHeight="1" x14ac:dyDescent="0.25">
      <c r="B30" s="214"/>
      <c r="C30" s="343" t="s">
        <v>336</v>
      </c>
      <c r="D30" s="344" t="s">
        <v>431</v>
      </c>
      <c r="E30" s="332" t="str">
        <f>IF(Proyectos_Inversión[[#This Row],[ID OBJETIVOS ESTRATÉGICOS]]=0,"",VLOOKUP(Proyectos_Inversión[[#This Row],[ID OBJETIVOS ESTRATÉGICOS]],Objetivos_Estratégicos[],2,FALSE))</f>
        <v>Asegurar el acceso, inclusión y participación efectiva de la ciudadanía en infraestructura, recursos y prácticas para la lectura, la escritura, la oralidad, las artes y la cultura, con el fin de fortalecer una sociedad más justa, autónoma e incluyente.</v>
      </c>
      <c r="F30" s="201" t="s">
        <v>171</v>
      </c>
      <c r="G30" s="348" t="s">
        <v>448</v>
      </c>
      <c r="H30" s="333" t="str">
        <f>IF(Proyectos_Inversión[[#This Row],[ID_ES]]="","",VLOOKUP(Proyectos_Inversión[[#This Row],[ID_ES]],Estrategias_[],2,FALSE))</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I30" s="201">
        <v>7880</v>
      </c>
      <c r="J30" s="332" t="s">
        <v>163</v>
      </c>
      <c r="K30" s="334" t="s">
        <v>551</v>
      </c>
      <c r="L30" s="332" t="s">
        <v>739</v>
      </c>
      <c r="M30" s="202" t="s">
        <v>32</v>
      </c>
      <c r="N30" s="216">
        <v>4</v>
      </c>
      <c r="O30" s="216">
        <v>2024</v>
      </c>
      <c r="P30" s="215"/>
    </row>
    <row r="31" spans="2:16" s="113" customFormat="1" ht="37.5" x14ac:dyDescent="0.25">
      <c r="B31" s="214"/>
      <c r="C31" s="343" t="s">
        <v>336</v>
      </c>
      <c r="D31" s="350" t="s">
        <v>432</v>
      </c>
      <c r="E31" s="332"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1" s="216" t="s">
        <v>175</v>
      </c>
      <c r="G31" s="348" t="s">
        <v>449</v>
      </c>
      <c r="H31" s="333" t="str">
        <f>IF(Proyectos_Inversión[[#This Row],[ID_ES]]="","",VLOOKUP(Proyectos_Inversión[[#This Row],[ID_ES]],Estrategias_[],2,FALSE))</f>
        <v>Desarrollo concertado de directrices para el fortalecimiento y sostenibilidad de la formación artística y cultural en la ciudad y sus localidades.</v>
      </c>
      <c r="I31" s="201">
        <v>7884</v>
      </c>
      <c r="J31" s="332" t="s">
        <v>148</v>
      </c>
      <c r="K31" s="334" t="s">
        <v>686</v>
      </c>
      <c r="L31" s="332" t="s">
        <v>739</v>
      </c>
      <c r="M31" s="202" t="s">
        <v>714</v>
      </c>
      <c r="N31" s="216">
        <v>1</v>
      </c>
      <c r="O31" s="216">
        <v>2024</v>
      </c>
      <c r="P31" s="215"/>
    </row>
    <row r="32" spans="2:16" s="113" customFormat="1" ht="62.5" x14ac:dyDescent="0.25">
      <c r="B32" s="214"/>
      <c r="C32" s="343" t="s">
        <v>336</v>
      </c>
      <c r="D32" s="350" t="s">
        <v>432</v>
      </c>
      <c r="E32" s="332"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2" s="201" t="s">
        <v>178</v>
      </c>
      <c r="G32" s="348" t="s">
        <v>450</v>
      </c>
      <c r="H32" s="333" t="str">
        <f>IF(Proyectos_Inversión[[#This Row],[ID_ES]]="","",VLOOKUP(Proyectos_Inversión[[#This Row],[ID_ES]],Estrategias_[],2,FALSE))</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I32" s="201">
        <v>7884</v>
      </c>
      <c r="J32" s="332" t="s">
        <v>148</v>
      </c>
      <c r="K32" s="334" t="s">
        <v>687</v>
      </c>
      <c r="L32" s="332" t="s">
        <v>742</v>
      </c>
      <c r="M32" s="202" t="s">
        <v>714</v>
      </c>
      <c r="N32" s="216">
        <v>215</v>
      </c>
      <c r="O32" s="216">
        <v>2024</v>
      </c>
      <c r="P32" s="215"/>
    </row>
    <row r="33" spans="2:16" s="113" customFormat="1" ht="50" x14ac:dyDescent="0.25">
      <c r="B33" s="214"/>
      <c r="C33" s="343" t="s">
        <v>336</v>
      </c>
      <c r="D33" s="350" t="s">
        <v>432</v>
      </c>
      <c r="E33" s="332"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3" s="200" t="s">
        <v>179</v>
      </c>
      <c r="G33" s="348" t="s">
        <v>451</v>
      </c>
      <c r="H33" s="333" t="str">
        <f>IF(Proyectos_Inversión[[#This Row],[ID_ES]]="","",VLOOKUP(Proyectos_Inversión[[#This Row],[ID_ES]],Estrategias_[],2,FALSE))</f>
        <v>Implementación de procesos de formación basados en experiencias artísticas para la cualificación de formadores que potencien habilidades artísticas de niños, niñas y adolescentes en el ámbito escolar.</v>
      </c>
      <c r="I33" s="201">
        <v>7884</v>
      </c>
      <c r="J33" s="332" t="s">
        <v>148</v>
      </c>
      <c r="K33" s="334" t="s">
        <v>177</v>
      </c>
      <c r="L33" s="332" t="s">
        <v>742</v>
      </c>
      <c r="M33" s="202" t="s">
        <v>714</v>
      </c>
      <c r="N33" s="216">
        <v>4500</v>
      </c>
      <c r="O33" s="216">
        <v>2024</v>
      </c>
      <c r="P33" s="215"/>
    </row>
    <row r="34" spans="2:16" s="113" customFormat="1" ht="37.5" x14ac:dyDescent="0.25">
      <c r="B34" s="214"/>
      <c r="C34" s="343" t="s">
        <v>336</v>
      </c>
      <c r="D34" s="350" t="s">
        <v>432</v>
      </c>
      <c r="E34" s="332"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4" s="201" t="s">
        <v>181</v>
      </c>
      <c r="G34" s="348" t="s">
        <v>452</v>
      </c>
      <c r="H34" s="333" t="str">
        <f>IF(Proyectos_Inversión[[#This Row],[ID_ES]]="","",VLOOKUP(Proyectos_Inversión[[#This Row],[ID_ES]],Estrategias_[],2,FALSE))</f>
        <v>Desarrollo de las capacidades los ciudadanos y grupos poblacionales y diferenciales para la transformación de realidades sociales y comunitarias</v>
      </c>
      <c r="I34" s="201">
        <v>7884</v>
      </c>
      <c r="J34" s="332" t="s">
        <v>148</v>
      </c>
      <c r="K34" s="334" t="s">
        <v>177</v>
      </c>
      <c r="L34" s="332" t="s">
        <v>742</v>
      </c>
      <c r="M34" s="202" t="s">
        <v>714</v>
      </c>
      <c r="N34" s="216">
        <v>4500</v>
      </c>
      <c r="O34" s="216">
        <v>2024</v>
      </c>
      <c r="P34" s="215"/>
    </row>
    <row r="35" spans="2:16" s="113" customFormat="1" ht="62.5" x14ac:dyDescent="0.25">
      <c r="B35" s="214"/>
      <c r="C35" s="343" t="s">
        <v>336</v>
      </c>
      <c r="D35" s="350" t="s">
        <v>432</v>
      </c>
      <c r="E35" s="332"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5" s="200" t="s">
        <v>181</v>
      </c>
      <c r="G35" s="348" t="s">
        <v>453</v>
      </c>
      <c r="H35" s="333" t="str">
        <f>IF(Proyectos_Inversión[[#This Row],[ID_ES]]="","",VLOOKUP(Proyectos_Inversión[[#This Row],[ID_ES]],Estrategias_[],2,FALSE))</f>
        <v>Fortalecimiento a nivel pedagógico y operativo los procesos de formación en arte, cultura, patrimonio y deporte desde la educación inicial hasta la educación media en el marco del Sistema Distrital de Formación Artística y Cultural.</v>
      </c>
      <c r="I35" s="201">
        <v>7884</v>
      </c>
      <c r="J35" s="332" t="s">
        <v>148</v>
      </c>
      <c r="K35" s="334" t="s">
        <v>686</v>
      </c>
      <c r="L35" s="332" t="s">
        <v>742</v>
      </c>
      <c r="M35" s="202" t="s">
        <v>714</v>
      </c>
      <c r="N35" s="216">
        <v>1</v>
      </c>
      <c r="O35" s="216">
        <v>2024</v>
      </c>
      <c r="P35" s="215"/>
    </row>
    <row r="36" spans="2:16" s="113" customFormat="1" ht="37.5" x14ac:dyDescent="0.25">
      <c r="B36" s="214"/>
      <c r="C36" s="343" t="s">
        <v>336</v>
      </c>
      <c r="D36" s="350" t="s">
        <v>432</v>
      </c>
      <c r="E36" s="332" t="str">
        <f>IF(Proyectos_Inversión[[#This Row],[ID OBJETIVOS ESTRATÉGICOS]]=0,"",VLOOKUP(Proyectos_Inversión[[#This Row],[ID OBJETIVOS ESTRATÉGICOS]],Objetivos_Estratégicos[],2,FALSE))</f>
        <v>Ampliar la oferta de cobertura y calidad en la formación artística, cultural y de habilidades creativas a los agentes del sector, las organizaciones comunitarias y los ciudadanos.</v>
      </c>
      <c r="F36" s="201" t="s">
        <v>181</v>
      </c>
      <c r="G36" s="348" t="s">
        <v>454</v>
      </c>
      <c r="H36" s="333" t="str">
        <f>IF(Proyectos_Inversión[[#This Row],[ID_ES]]="","",VLOOKUP(Proyectos_Inversión[[#This Row],[ID_ES]],Estrategias_[],2,FALSE))</f>
        <v>Actualización y consolidación del Sistema Distrital de Formación Artística y Cultural SIDFAC para generar condiciones de sostenibilidad y crecimiento.</v>
      </c>
      <c r="I36" s="201">
        <v>7884</v>
      </c>
      <c r="J36" s="332" t="s">
        <v>148</v>
      </c>
      <c r="K36" s="334" t="s">
        <v>686</v>
      </c>
      <c r="L36" s="332" t="s">
        <v>742</v>
      </c>
      <c r="M36" s="202" t="s">
        <v>714</v>
      </c>
      <c r="N36" s="216">
        <v>1</v>
      </c>
      <c r="O36" s="216">
        <v>2024</v>
      </c>
      <c r="P36" s="215"/>
    </row>
    <row r="37" spans="2:16" s="113" customFormat="1" ht="80.25" customHeight="1" x14ac:dyDescent="0.25">
      <c r="B37" s="214"/>
      <c r="C37" s="343" t="s">
        <v>336</v>
      </c>
      <c r="D37" s="344" t="s">
        <v>433</v>
      </c>
      <c r="E37" s="332" t="str">
        <f>IF(Proyectos_Inversión[[#This Row],[ID OBJETIVOS ESTRATÉGICOS]]=0,"",VLOOKUP(Proyectos_Inversión[[#This Row],[ID OBJETIVOS ESTRATÉGICOS]],Objetivos_Estratégicos[],2,FALSE))</f>
        <v>Promover el acceso, uso y goce efectivo del patrimonio cultural material e inmaterial de la ciudad y las infraestructuras culturales y deportivas en condiciones de equidad.</v>
      </c>
      <c r="F37" s="201" t="s">
        <v>188</v>
      </c>
      <c r="G37" s="348" t="s">
        <v>455</v>
      </c>
      <c r="H37" s="333" t="str">
        <f>IF(Proyectos_Inversión[[#This Row],[ID_ES]]="","",VLOOKUP(Proyectos_Inversión[[#This Row],[ID_ES]],Estrategias_[],2,FALSE))</f>
        <v>Reconocimiento, valoración y sostenibilidad del patrimonio cultural material e inmaterial como un medio y no un fin cultural.</v>
      </c>
      <c r="I37" s="201">
        <v>7886</v>
      </c>
      <c r="J37" s="332" t="s">
        <v>191</v>
      </c>
      <c r="K37" s="334" t="s">
        <v>690</v>
      </c>
      <c r="L37" s="332" t="s">
        <v>742</v>
      </c>
      <c r="M37" s="202" t="s">
        <v>715</v>
      </c>
      <c r="N37" s="216">
        <v>1</v>
      </c>
      <c r="O37" s="216">
        <v>2024</v>
      </c>
      <c r="P37" s="215"/>
    </row>
    <row r="38" spans="2:16" s="113" customFormat="1" ht="37.5" x14ac:dyDescent="0.25">
      <c r="B38" s="214"/>
      <c r="C38" s="343" t="s">
        <v>336</v>
      </c>
      <c r="D38" s="344" t="s">
        <v>433</v>
      </c>
      <c r="E38" s="332" t="str">
        <f>IF(Proyectos_Inversión[[#This Row],[ID OBJETIVOS ESTRATÉGICOS]]=0,"",VLOOKUP(Proyectos_Inversión[[#This Row],[ID OBJETIVOS ESTRATÉGICOS]],Objetivos_Estratégicos[],2,FALSE))</f>
        <v>Promover el acceso, uso y goce efectivo del patrimonio cultural material e inmaterial de la ciudad y las infraestructuras culturales y deportivas en condiciones de equidad.</v>
      </c>
      <c r="F38" s="200" t="s">
        <v>192</v>
      </c>
      <c r="G38" s="348" t="s">
        <v>456</v>
      </c>
      <c r="H38" s="333" t="str">
        <f>IF(Proyectos_Inversión[[#This Row],[ID_ES]]="","",VLOOKUP(Proyectos_Inversión[[#This Row],[ID_ES]],Estrategias_[],2,FALSE))</f>
        <v>Fortalecimiento y sostenibilidad económica y social de la infraestructura cultural.</v>
      </c>
      <c r="I38" s="201">
        <v>7654</v>
      </c>
      <c r="J38" s="332" t="s">
        <v>196</v>
      </c>
      <c r="K38" s="334" t="s">
        <v>197</v>
      </c>
      <c r="L38" s="332" t="s">
        <v>742</v>
      </c>
      <c r="M38" s="202" t="s">
        <v>715</v>
      </c>
      <c r="N38" s="216">
        <v>10</v>
      </c>
      <c r="O38" s="216">
        <v>2024</v>
      </c>
      <c r="P38" s="215"/>
    </row>
    <row r="39" spans="2:16" s="113" customFormat="1" ht="61.5" customHeight="1" x14ac:dyDescent="0.25">
      <c r="B39" s="214"/>
      <c r="C39" s="343" t="s">
        <v>276</v>
      </c>
      <c r="D39" s="344" t="s">
        <v>434</v>
      </c>
      <c r="E39" s="332"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39" s="200" t="s">
        <v>199</v>
      </c>
      <c r="G39" s="348" t="s">
        <v>457</v>
      </c>
      <c r="H39" s="333" t="str">
        <f>IF(Proyectos_Inversión[[#This Row],[ID_ES]]="","",VLOOKUP(Proyectos_Inversión[[#This Row],[ID_ES]],Estrategias_[],2,FALSE))</f>
        <v>Innovación en las dinámicas de gobernanza, participación, gobierno abierto, gestión territorial y comunicación pública en la cultura, recreación y el deporte</v>
      </c>
      <c r="I39" s="201">
        <v>7648</v>
      </c>
      <c r="J39" s="335" t="s">
        <v>104</v>
      </c>
      <c r="K39" s="334" t="s">
        <v>315</v>
      </c>
      <c r="L39" s="332" t="s">
        <v>741</v>
      </c>
      <c r="M39" s="202" t="s">
        <v>105</v>
      </c>
      <c r="N39" s="349">
        <v>26</v>
      </c>
      <c r="O39" s="216">
        <v>2024</v>
      </c>
      <c r="P39" s="215"/>
    </row>
    <row r="40" spans="2:16" s="113" customFormat="1" ht="50" x14ac:dyDescent="0.25">
      <c r="B40" s="214"/>
      <c r="C40" s="343" t="s">
        <v>276</v>
      </c>
      <c r="D40" s="344" t="s">
        <v>434</v>
      </c>
      <c r="E40" s="332"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0" s="201" t="s">
        <v>199</v>
      </c>
      <c r="G40" s="348" t="s">
        <v>457</v>
      </c>
      <c r="H40" s="333" t="str">
        <f>IF(Proyectos_Inversión[[#This Row],[ID_ES]]="","",VLOOKUP(Proyectos_Inversión[[#This Row],[ID_ES]],Estrategias_[],2,FALSE))</f>
        <v>Innovación en las dinámicas de gobernanza, participación, gobierno abierto, gestión territorial y comunicación pública en la cultura, recreación y el deporte</v>
      </c>
      <c r="I40" s="201">
        <v>7646</v>
      </c>
      <c r="J40" s="332" t="s">
        <v>133</v>
      </c>
      <c r="K40" s="334" t="s">
        <v>129</v>
      </c>
      <c r="L40" s="347" t="s">
        <v>737</v>
      </c>
      <c r="M40" s="347" t="s">
        <v>27</v>
      </c>
      <c r="N40" s="216">
        <v>1</v>
      </c>
      <c r="O40" s="216">
        <v>2024</v>
      </c>
      <c r="P40" s="215"/>
    </row>
    <row r="41" spans="2:16" s="113" customFormat="1" ht="79.5" customHeight="1" x14ac:dyDescent="0.25">
      <c r="B41" s="214"/>
      <c r="C41" s="343" t="s">
        <v>276</v>
      </c>
      <c r="D41" s="344" t="s">
        <v>434</v>
      </c>
      <c r="E41" s="332"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1" s="200" t="s">
        <v>202</v>
      </c>
      <c r="G41" s="348" t="s">
        <v>458</v>
      </c>
      <c r="H41" s="333" t="str">
        <f>IF(Proyectos_Inversión[[#This Row],[ID_ES]]="","",VLOOKUP(Proyectos_Inversión[[#This Row],[ID_ES]],Estrategias_[],2,FALSE))</f>
        <v>Consolidación de los procesos de planeación, innovación, y gestión del conocimiento en articulación con los sistemas de gestión y tecnologías de la información.</v>
      </c>
      <c r="I41" s="201">
        <v>7646</v>
      </c>
      <c r="J41" s="332" t="s">
        <v>133</v>
      </c>
      <c r="K41" s="334" t="s">
        <v>664</v>
      </c>
      <c r="L41" s="332" t="s">
        <v>738</v>
      </c>
      <c r="M41" s="347" t="s">
        <v>722</v>
      </c>
      <c r="N41" s="216">
        <v>1</v>
      </c>
      <c r="O41" s="216">
        <v>2024</v>
      </c>
      <c r="P41" s="215"/>
    </row>
    <row r="42" spans="2:16" s="113" customFormat="1" ht="86.25" customHeight="1" x14ac:dyDescent="0.25">
      <c r="B42" s="214"/>
      <c r="C42" s="343" t="s">
        <v>276</v>
      </c>
      <c r="D42" s="344" t="s">
        <v>434</v>
      </c>
      <c r="E42" s="332"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2" s="201" t="s">
        <v>202</v>
      </c>
      <c r="G42" s="348" t="s">
        <v>458</v>
      </c>
      <c r="H42" s="333" t="str">
        <f>IF(Proyectos_Inversión[[#This Row],[ID_ES]]="","",VLOOKUP(Proyectos_Inversión[[#This Row],[ID_ES]],Estrategias_[],2,FALSE))</f>
        <v>Consolidación de los procesos de planeación, innovación, y gestión del conocimiento en articulación con los sistemas de gestión y tecnologías de la información.</v>
      </c>
      <c r="I42" s="201">
        <v>7646</v>
      </c>
      <c r="J42" s="332" t="s">
        <v>133</v>
      </c>
      <c r="K42" s="334" t="s">
        <v>201</v>
      </c>
      <c r="L42" s="332" t="s">
        <v>34</v>
      </c>
      <c r="M42" s="347" t="s">
        <v>718</v>
      </c>
      <c r="N42" s="349">
        <v>1</v>
      </c>
      <c r="O42" s="216">
        <v>2024</v>
      </c>
      <c r="P42" s="215"/>
    </row>
    <row r="43" spans="2:16" s="113" customFormat="1" ht="86.25" customHeight="1" x14ac:dyDescent="0.25">
      <c r="B43" s="214"/>
      <c r="C43" s="343" t="s">
        <v>276</v>
      </c>
      <c r="D43" s="344" t="s">
        <v>434</v>
      </c>
      <c r="E43" s="332" t="str">
        <f>IF(Proyectos_Inversión[[#This Row],[ID OBJETIVOS ESTRATÉGICOS]]=0,"",VLOOKUP(Proyectos_Inversión[[#This Row],[ID OBJETIVOS ESTRATÉGICOS]],Objetivos_Estratégicos[],2,FALSE))</f>
        <v>Fortalecer los procesos de la entidad para la satisfacción de la ciudadanía y la generación de valor público con criterios de calidad, innovación y eficiencia de manera sistémica y progresiva.</v>
      </c>
      <c r="F43" s="201" t="s">
        <v>202</v>
      </c>
      <c r="G43" s="348" t="s">
        <v>458</v>
      </c>
      <c r="H43" s="333" t="str">
        <f>IF(Proyectos_Inversión[[#This Row],[ID_ES]]="","",VLOOKUP(Proyectos_Inversión[[#This Row],[ID_ES]],Estrategias_[],2,FALSE))</f>
        <v>Consolidación de los procesos de planeación, innovación, y gestión del conocimiento en articulación con los sistemas de gestión y tecnologías de la información.</v>
      </c>
      <c r="I43" s="201" t="s">
        <v>586</v>
      </c>
      <c r="J43" s="332" t="s">
        <v>586</v>
      </c>
      <c r="K43" s="334" t="s">
        <v>586</v>
      </c>
      <c r="L43" s="332" t="s">
        <v>748</v>
      </c>
      <c r="M43" s="347" t="s">
        <v>718</v>
      </c>
      <c r="N43" s="349">
        <v>1</v>
      </c>
      <c r="O43" s="216">
        <v>2024</v>
      </c>
      <c r="P43" s="215"/>
    </row>
    <row r="44" spans="2:16" s="113" customFormat="1" ht="37.5" x14ac:dyDescent="0.25">
      <c r="B44" s="214"/>
      <c r="C44" s="343" t="s">
        <v>279</v>
      </c>
      <c r="D44" s="350" t="s">
        <v>435</v>
      </c>
      <c r="E44" s="332" t="str">
        <f>IF(Proyectos_Inversión[[#This Row],[ID OBJETIVOS ESTRATÉGICOS]]=0,"",VLOOKUP(Proyectos_Inversión[[#This Row],[ID OBJETIVOS ESTRATÉGICOS]],Objetivos_Estratégicos[],2,FALSE))</f>
        <v>Consolidar el posicionamiento cultural, artístico, patrimonial y recreodeportivo de la ciudad a nivel internacional.</v>
      </c>
      <c r="F44" s="216" t="s">
        <v>204</v>
      </c>
      <c r="G44" s="348" t="s">
        <v>459</v>
      </c>
      <c r="H44" s="333" t="str">
        <f>IF(Proyectos_Inversión[[#This Row],[ID_ES]]="","",VLOOKUP(Proyectos_Inversión[[#This Row],[ID_ES]],Estrategias_[],2,FALSE))</f>
        <v>Desarrollo de estrategias de relacionamiento y cooperación internacional que facilite el flujo de recursos y transferencia de conocimiento.</v>
      </c>
      <c r="I44" s="201">
        <v>7656</v>
      </c>
      <c r="J44" s="332" t="s">
        <v>207</v>
      </c>
      <c r="K44" s="334" t="s">
        <v>209</v>
      </c>
      <c r="L44" s="332" t="s">
        <v>34</v>
      </c>
      <c r="M44" s="347" t="s">
        <v>20</v>
      </c>
      <c r="N44" s="216">
        <v>1</v>
      </c>
      <c r="O44" s="216">
        <v>2024</v>
      </c>
      <c r="P44" s="215"/>
    </row>
    <row r="45" spans="2:16" s="113" customFormat="1" ht="37.5" x14ac:dyDescent="0.25">
      <c r="B45" s="214"/>
      <c r="C45" s="343" t="s">
        <v>279</v>
      </c>
      <c r="D45" s="350" t="s">
        <v>435</v>
      </c>
      <c r="E45" s="332" t="str">
        <f>IF(Proyectos_Inversión[[#This Row],[ID OBJETIVOS ESTRATÉGICOS]]=0,"",VLOOKUP(Proyectos_Inversión[[#This Row],[ID OBJETIVOS ESTRATÉGICOS]],Objetivos_Estratégicos[],2,FALSE))</f>
        <v>Consolidar el posicionamiento cultural, artístico, patrimonial y recreodeportivo de la ciudad a nivel internacional.</v>
      </c>
      <c r="F45" s="201" t="s">
        <v>204</v>
      </c>
      <c r="G45" s="348" t="s">
        <v>460</v>
      </c>
      <c r="H45" s="333" t="str">
        <f>IF(Proyectos_Inversión[[#This Row],[ID_ES]]="","",VLOOKUP(Proyectos_Inversión[[#This Row],[ID_ES]],Estrategias_[],2,FALSE))</f>
        <v>Articulación de acciones con diferentes entidades para fortalecer la gestión del conocimiento, movilizando recursos financieros, técnicos y humanos.</v>
      </c>
      <c r="I45" s="201">
        <v>7656</v>
      </c>
      <c r="J45" s="332" t="s">
        <v>207</v>
      </c>
      <c r="K45" s="334" t="s">
        <v>209</v>
      </c>
      <c r="L45" s="332" t="s">
        <v>34</v>
      </c>
      <c r="M45" s="347" t="s">
        <v>20</v>
      </c>
      <c r="N45" s="216">
        <v>1</v>
      </c>
      <c r="O45" s="216">
        <v>2024</v>
      </c>
      <c r="P45" s="215"/>
    </row>
    <row r="46" spans="2:16" s="113" customFormat="1" ht="48.75" customHeight="1" x14ac:dyDescent="0.25">
      <c r="B46" s="214"/>
      <c r="C46" s="343" t="s">
        <v>279</v>
      </c>
      <c r="D46" s="350" t="s">
        <v>435</v>
      </c>
      <c r="E46" s="332" t="str">
        <f>IF(Proyectos_Inversión[[#This Row],[ID OBJETIVOS ESTRATÉGICOS]]=0,"",VLOOKUP(Proyectos_Inversión[[#This Row],[ID OBJETIVOS ESTRATÉGICOS]],Objetivos_Estratégicos[],2,FALSE))</f>
        <v>Consolidar el posicionamiento cultural, artístico, patrimonial y recreodeportivo de la ciudad a nivel internacional.</v>
      </c>
      <c r="F46" s="216" t="s">
        <v>204</v>
      </c>
      <c r="G46" s="348" t="s">
        <v>460</v>
      </c>
      <c r="H46" s="333" t="str">
        <f>IF(Proyectos_Inversión[[#This Row],[ID_ES]]="","",VLOOKUP(Proyectos_Inversión[[#This Row],[ID_ES]],Estrategias_[],2,FALSE))</f>
        <v>Articulación de acciones con diferentes entidades para fortalecer la gestión del conocimiento, movilizando recursos financieros, técnicos y humanos.</v>
      </c>
      <c r="I46" s="201">
        <v>7656</v>
      </c>
      <c r="J46" s="332" t="s">
        <v>207</v>
      </c>
      <c r="K46" s="334" t="s">
        <v>208</v>
      </c>
      <c r="L46" s="332" t="s">
        <v>34</v>
      </c>
      <c r="M46" s="347" t="s">
        <v>20</v>
      </c>
      <c r="N46" s="350">
        <v>1</v>
      </c>
      <c r="O46" s="216">
        <v>2024</v>
      </c>
      <c r="P46" s="215"/>
    </row>
    <row r="47" spans="2:16" s="113" customFormat="1" ht="72.75" customHeight="1" x14ac:dyDescent="0.25">
      <c r="B47" s="214"/>
      <c r="C47" s="343" t="s">
        <v>279</v>
      </c>
      <c r="D47" s="344" t="s">
        <v>436</v>
      </c>
      <c r="E47" s="332"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47" s="201" t="s">
        <v>212</v>
      </c>
      <c r="G47" s="348" t="s">
        <v>461</v>
      </c>
      <c r="H47" s="333" t="str">
        <f>IF(Proyectos_Inversión[[#This Row],[ID_ES]]="","",VLOOKUP(Proyectos_Inversión[[#This Row],[ID_ES]],Estrategias_[],2,FALSE))</f>
        <v>Movilización de recursos  y consolidación de alianzas estratégicas</v>
      </c>
      <c r="I47" s="201">
        <v>7648</v>
      </c>
      <c r="J47" s="335" t="s">
        <v>104</v>
      </c>
      <c r="K47" s="334" t="s">
        <v>315</v>
      </c>
      <c r="L47" s="332" t="s">
        <v>741</v>
      </c>
      <c r="M47" s="202" t="s">
        <v>105</v>
      </c>
      <c r="N47" s="216">
        <v>26</v>
      </c>
      <c r="O47" s="216">
        <v>2024</v>
      </c>
      <c r="P47" s="215"/>
    </row>
    <row r="48" spans="2:16" s="113" customFormat="1" ht="50" x14ac:dyDescent="0.25">
      <c r="B48" s="214"/>
      <c r="C48" s="343" t="s">
        <v>279</v>
      </c>
      <c r="D48" s="344" t="s">
        <v>436</v>
      </c>
      <c r="E48" s="332"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48" s="200" t="s">
        <v>214</v>
      </c>
      <c r="G48" s="348" t="s">
        <v>461</v>
      </c>
      <c r="H48" s="333" t="str">
        <f>IF(Proyectos_Inversión[[#This Row],[ID_ES]]="","",VLOOKUP(Proyectos_Inversión[[#This Row],[ID_ES]],Estrategias_[],2,FALSE))</f>
        <v>Movilización de recursos  y consolidación de alianzas estratégicas</v>
      </c>
      <c r="I48" s="201">
        <v>7646</v>
      </c>
      <c r="J48" s="332" t="s">
        <v>128</v>
      </c>
      <c r="K48" s="334" t="s">
        <v>129</v>
      </c>
      <c r="L48" s="347" t="s">
        <v>737</v>
      </c>
      <c r="M48" s="347" t="s">
        <v>27</v>
      </c>
      <c r="N48" s="350">
        <v>1</v>
      </c>
      <c r="O48" s="216">
        <v>2024</v>
      </c>
      <c r="P48" s="215"/>
    </row>
    <row r="49" spans="2:16" s="113" customFormat="1" ht="62.5" x14ac:dyDescent="0.25">
      <c r="B49" s="214"/>
      <c r="C49" s="343" t="s">
        <v>279</v>
      </c>
      <c r="D49" s="344" t="s">
        <v>436</v>
      </c>
      <c r="E49" s="332"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49" s="200" t="s">
        <v>214</v>
      </c>
      <c r="G49" s="348" t="s">
        <v>462</v>
      </c>
      <c r="H49" s="333" t="str">
        <f>IF(Proyectos_Inversión[[#This Row],[ID_ES]]="","",VLOOKUP(Proyectos_Inversión[[#This Row],[ID_ES]],Estrategias_[],2,FALSE))</f>
        <v>Gestión documental, tecnológica, jurídica, financiera, humana y de recursos físicos de manera eficiente y eficaz.</v>
      </c>
      <c r="I49" s="201">
        <v>7646</v>
      </c>
      <c r="J49" s="332" t="s">
        <v>128</v>
      </c>
      <c r="K49" s="334" t="s">
        <v>699</v>
      </c>
      <c r="L49" s="332" t="s">
        <v>744</v>
      </c>
      <c r="M49" s="347" t="s">
        <v>723</v>
      </c>
      <c r="N49" s="350">
        <v>70</v>
      </c>
      <c r="O49" s="216">
        <v>2024</v>
      </c>
      <c r="P49" s="215"/>
    </row>
    <row r="50" spans="2:16" s="113" customFormat="1" ht="50" x14ac:dyDescent="0.25">
      <c r="B50" s="214"/>
      <c r="C50" s="343" t="s">
        <v>279</v>
      </c>
      <c r="D50" s="344" t="s">
        <v>436</v>
      </c>
      <c r="E50" s="332"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0" s="200" t="s">
        <v>214</v>
      </c>
      <c r="G50" s="348" t="s">
        <v>462</v>
      </c>
      <c r="H50" s="333" t="str">
        <f>IF(Proyectos_Inversión[[#This Row],[ID_ES]]="","",VLOOKUP(Proyectos_Inversión[[#This Row],[ID_ES]],Estrategias_[],2,FALSE))</f>
        <v>Gestión documental, tecnológica, jurídica, financiera, humana y de recursos físicos de manera eficiente y eficaz.</v>
      </c>
      <c r="I50" s="201">
        <v>7646</v>
      </c>
      <c r="J50" s="332" t="s">
        <v>128</v>
      </c>
      <c r="K50" s="334" t="s">
        <v>664</v>
      </c>
      <c r="L50" s="332" t="s">
        <v>738</v>
      </c>
      <c r="M50" s="347" t="s">
        <v>722</v>
      </c>
      <c r="N50" s="350">
        <v>1</v>
      </c>
      <c r="O50" s="216">
        <v>2024</v>
      </c>
      <c r="P50" s="215"/>
    </row>
    <row r="51" spans="2:16" s="113" customFormat="1" ht="50" x14ac:dyDescent="0.25">
      <c r="B51" s="214"/>
      <c r="C51" s="343" t="s">
        <v>279</v>
      </c>
      <c r="D51" s="344" t="s">
        <v>436</v>
      </c>
      <c r="E51" s="332"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1" s="200" t="s">
        <v>214</v>
      </c>
      <c r="G51" s="348" t="s">
        <v>462</v>
      </c>
      <c r="H51" s="333" t="str">
        <f>IF(Proyectos_Inversión[[#This Row],[ID_ES]]="","",VLOOKUP(Proyectos_Inversión[[#This Row],[ID_ES]],Estrategias_[],2,FALSE))</f>
        <v>Gestión documental, tecnológica, jurídica, financiera, humana y de recursos físicos de manera eficiente y eficaz.</v>
      </c>
      <c r="I51" s="201">
        <v>7646</v>
      </c>
      <c r="J51" s="332" t="s">
        <v>128</v>
      </c>
      <c r="K51" s="334" t="s">
        <v>700</v>
      </c>
      <c r="L51" s="332" t="s">
        <v>747</v>
      </c>
      <c r="M51" s="347" t="s">
        <v>720</v>
      </c>
      <c r="N51" s="350">
        <v>5</v>
      </c>
      <c r="O51" s="216">
        <v>2024</v>
      </c>
      <c r="P51" s="215"/>
    </row>
    <row r="52" spans="2:16" s="113" customFormat="1" ht="61.5" customHeight="1" x14ac:dyDescent="0.25">
      <c r="B52" s="214"/>
      <c r="C52" s="343" t="s">
        <v>279</v>
      </c>
      <c r="D52" s="344" t="s">
        <v>436</v>
      </c>
      <c r="E52" s="332"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2" s="201" t="s">
        <v>214</v>
      </c>
      <c r="G52" s="348" t="s">
        <v>462</v>
      </c>
      <c r="H52" s="333" t="str">
        <f>IF(Proyectos_Inversión[[#This Row],[ID_ES]]="","",VLOOKUP(Proyectos_Inversión[[#This Row],[ID_ES]],Estrategias_[],2,FALSE))</f>
        <v>Gestión documental, tecnológica, jurídica, financiera, humana y de recursos físicos de manera eficiente y eficaz.</v>
      </c>
      <c r="I52" s="201">
        <v>7646</v>
      </c>
      <c r="J52" s="332" t="s">
        <v>128</v>
      </c>
      <c r="K52" s="334" t="s">
        <v>701</v>
      </c>
      <c r="L52" s="332" t="s">
        <v>751</v>
      </c>
      <c r="M52" s="347" t="s">
        <v>753</v>
      </c>
      <c r="N52" s="216">
        <v>1</v>
      </c>
      <c r="O52" s="216">
        <v>2024</v>
      </c>
      <c r="P52" s="215"/>
    </row>
    <row r="53" spans="2:16" s="113" customFormat="1" ht="61.5" customHeight="1" x14ac:dyDescent="0.25">
      <c r="B53" s="214"/>
      <c r="C53" s="343" t="s">
        <v>279</v>
      </c>
      <c r="D53" s="344" t="s">
        <v>436</v>
      </c>
      <c r="E53" s="332" t="str">
        <f>IF(Proyectos_Inversión[[#This Row],[ID OBJETIVOS ESTRATÉGICOS]]=0,"",VLOOKUP(Proyectos_Inversión[[#This Row],[ID OBJETIVOS ESTRATÉGICOS]],Objetivos_Estratégicos[],2,FALSE))</f>
        <v>Realizar alianzas, optimizar y disponer los recursos físicos, tecnológicos, jurídicos, económicos y humanos de la entidad para el cumpliendo de los objetivos institucionales en beneficio de la ciudadanía.</v>
      </c>
      <c r="F53" s="200" t="s">
        <v>214</v>
      </c>
      <c r="G53" s="348" t="s">
        <v>462</v>
      </c>
      <c r="H53" s="333" t="str">
        <f>IF(Proyectos_Inversión[[#This Row],[ID_ES]]="","",VLOOKUP(Proyectos_Inversión[[#This Row],[ID_ES]],Estrategias_[],2,FALSE))</f>
        <v>Gestión documental, tecnológica, jurídica, financiera, humana y de recursos físicos de manera eficiente y eficaz.</v>
      </c>
      <c r="I53" s="201">
        <v>7646</v>
      </c>
      <c r="J53" s="332" t="s">
        <v>128</v>
      </c>
      <c r="K53" s="334" t="s">
        <v>215</v>
      </c>
      <c r="L53" s="332" t="s">
        <v>746</v>
      </c>
      <c r="M53" s="347" t="s">
        <v>720</v>
      </c>
      <c r="N53" s="350">
        <v>1</v>
      </c>
      <c r="O53" s="216">
        <v>2024</v>
      </c>
      <c r="P53" s="215"/>
    </row>
    <row r="54" spans="2:16" s="113" customFormat="1" ht="67.5" customHeight="1" x14ac:dyDescent="0.25">
      <c r="B54" s="214"/>
      <c r="C54" s="343" t="s">
        <v>281</v>
      </c>
      <c r="D54" s="344" t="s">
        <v>437</v>
      </c>
      <c r="E54" s="332" t="str">
        <f>IF(Proyectos_Inversión[[#This Row],[ID OBJETIVOS ESTRATÉGICOS]]=0,"",VLOOKUP(Proyectos_Inversión[[#This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4" s="201" t="s">
        <v>217</v>
      </c>
      <c r="G54" s="348" t="s">
        <v>463</v>
      </c>
      <c r="H54" s="333" t="str">
        <f>IF(Proyectos_Inversión[[#This Row],[ID_ES]]="","",VLOOKUP(Proyectos_Inversión[[#This Row],[ID_ES]],Estrategias_[],2,FALSE))</f>
        <v>Fortalecimiento de la cultura organizacional, el intercambio de saberes, la memoria de la entidad y el agenciamiento individual y colectivo.</v>
      </c>
      <c r="I54" s="201">
        <v>7646</v>
      </c>
      <c r="J54" s="332" t="s">
        <v>128</v>
      </c>
      <c r="K54" s="334" t="s">
        <v>701</v>
      </c>
      <c r="L54" s="332" t="s">
        <v>751</v>
      </c>
      <c r="M54" s="347" t="s">
        <v>753</v>
      </c>
      <c r="N54" s="216">
        <v>1</v>
      </c>
      <c r="O54" s="216">
        <v>2024</v>
      </c>
      <c r="P54" s="215"/>
    </row>
    <row r="55" spans="2:16" s="113" customFormat="1" ht="66" customHeight="1" x14ac:dyDescent="0.25">
      <c r="B55" s="214"/>
      <c r="C55" s="351" t="s">
        <v>281</v>
      </c>
      <c r="D55" s="352" t="s">
        <v>437</v>
      </c>
      <c r="E55" s="332" t="str">
        <f>IF(Proyectos_Inversión[[#This Row],[ID OBJETIVOS ESTRATÉGICOS]]=0,"",VLOOKUP(Proyectos_Inversión[[#This Row],[ID OBJETIVOS ESTRATÉGICOS]],Objetivos_Estratégicos[],2,FALSE))</f>
        <v>Fomentar la generación de capacidades de creación e innovación institucional para mejorar el desempeño integral de la entidad  con soluciones efectivas a las necesidades y expectativas de la ciudadanía y grupos de interés.</v>
      </c>
      <c r="F55" s="283" t="s">
        <v>218</v>
      </c>
      <c r="G55" s="353" t="s">
        <v>464</v>
      </c>
      <c r="H55" s="333" t="str">
        <f>IF(Proyectos_Inversión[[#This Row],[ID_ES]]="","",VLOOKUP(Proyectos_Inversión[[#This Row],[ID_ES]],Estrategias_[],2,FALSE))</f>
        <v>Mejoramiento y cualificación de los componentes de calidad de los datos, información y  tecnologías asociadas a la gestión del conocimiento y la analítica institucional.</v>
      </c>
      <c r="I55" s="201">
        <v>7646</v>
      </c>
      <c r="J55" s="332" t="s">
        <v>128</v>
      </c>
      <c r="K55" s="334" t="s">
        <v>664</v>
      </c>
      <c r="L55" s="332" t="s">
        <v>738</v>
      </c>
      <c r="M55" s="347" t="s">
        <v>722</v>
      </c>
      <c r="N55" s="354">
        <v>1</v>
      </c>
      <c r="O55" s="354">
        <v>2024</v>
      </c>
      <c r="P55" s="215"/>
    </row>
    <row r="56" spans="2:16" x14ac:dyDescent="0.35">
      <c r="B56" s="217"/>
      <c r="C56" s="218"/>
      <c r="D56" s="218"/>
      <c r="E56" s="218"/>
      <c r="F56" s="219"/>
      <c r="G56" s="218"/>
      <c r="H56" s="218"/>
      <c r="I56" s="218"/>
      <c r="J56" s="218"/>
      <c r="K56" s="218"/>
      <c r="L56" s="219"/>
      <c r="M56" s="219"/>
      <c r="N56" s="218"/>
      <c r="O56" s="218"/>
      <c r="P56" s="220"/>
    </row>
    <row r="57" spans="2:16" x14ac:dyDescent="0.35"/>
    <row r="58" spans="2:16" x14ac:dyDescent="0.35"/>
    <row r="59" spans="2:16" x14ac:dyDescent="0.35"/>
    <row r="60" spans="2:16" x14ac:dyDescent="0.35"/>
    <row r="61" spans="2:16" x14ac:dyDescent="0.35"/>
    <row r="62" spans="2:16" x14ac:dyDescent="0.35"/>
    <row r="63" spans="2:16" x14ac:dyDescent="0.35"/>
    <row r="64" spans="2:16" x14ac:dyDescent="0.35"/>
    <row r="65" x14ac:dyDescent="0.35"/>
    <row r="66" x14ac:dyDescent="0.35"/>
    <row r="67" x14ac:dyDescent="0.35"/>
    <row r="68" x14ac:dyDescent="0.35"/>
    <row r="69" x14ac:dyDescent="0.35"/>
    <row r="70" x14ac:dyDescent="0.35"/>
    <row r="71" x14ac:dyDescent="0.35"/>
  </sheetData>
  <phoneticPr fontId="5" type="noConversion"/>
  <dataValidations count="5">
    <dataValidation type="list" allowBlank="1" showInputMessage="1" showErrorMessage="1" sqref="M52 L7:L55 M54">
      <formula1>INDIRECT("Tabla_Procesos[NOMBRE DEL PROCESO]")</formula1>
    </dataValidation>
    <dataValidation type="list" allowBlank="1" showInputMessage="1" showErrorMessage="1" sqref="M7:M51 M53 M55">
      <formula1>INDIRECT("Tabla_Dependencias[NOMBRE DE LA DEPENDENCIA]")</formula1>
    </dataValidation>
    <dataValidation type="list" allowBlank="1" showInputMessage="1" showErrorMessage="1" sqref="C7:C55">
      <formula1>"Ciudadanos,Procesos,Aprendizaje,Recursos"</formula1>
    </dataValidation>
    <dataValidation type="list" allowBlank="1" showInputMessage="1" showErrorMessage="1" sqref="D7:D55">
      <formula1>INDIRECT("Objetivos_Estratégicos[ID_OE]")</formula1>
    </dataValidation>
    <dataValidation type="list" allowBlank="1" showInputMessage="1" showErrorMessage="1" sqref="G7:G55">
      <formula1>INDIRECT($D7)</formula1>
    </dataValidation>
  </dataValidations>
  <pageMargins left="0.7" right="0.7" top="0.75" bottom="0.75" header="0.3" footer="0.3"/>
  <pageSetup orientation="portrait" horizontalDpi="4294967293" verticalDpi="4294967293" r:id="rId1"/>
  <ignoredErrors>
    <ignoredError sqref="M23 M25" listDataValidation="1"/>
    <ignoredError sqref="H7" calculatedColumn="1"/>
  </ignoredError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B7A6DA"/>
  </sheetPr>
  <dimension ref="A1:DB91"/>
  <sheetViews>
    <sheetView showGridLines="0" tabSelected="1" zoomScale="40" zoomScaleNormal="40" workbookViewId="0">
      <pane ySplit="7" topLeftCell="A8" activePane="bottomLeft" state="frozen"/>
      <selection pane="bottomLeft" activeCell="Z56" sqref="Z56"/>
    </sheetView>
  </sheetViews>
  <sheetFormatPr baseColWidth="10" defaultColWidth="0" defaultRowHeight="14" x14ac:dyDescent="0.35"/>
  <cols>
    <col min="1" max="1" width="1.81640625" style="110" customWidth="1"/>
    <col min="2" max="2" width="3.81640625" style="110" customWidth="1"/>
    <col min="3" max="3" width="22.453125" style="158" customWidth="1"/>
    <col min="4" max="5" width="23.1796875" style="241" customWidth="1"/>
    <col min="6" max="6" width="11.54296875" style="158" customWidth="1"/>
    <col min="7" max="7" width="16.54296875" style="158" customWidth="1"/>
    <col min="8" max="8" width="38" style="234" hidden="1" customWidth="1"/>
    <col min="9" max="9" width="9.81640625" style="110" customWidth="1"/>
    <col min="10" max="14" width="10" style="110" customWidth="1"/>
    <col min="15" max="15" width="12.81640625" style="110" customWidth="1"/>
    <col min="16" max="16" width="8.453125" style="110" customWidth="1"/>
    <col min="17" max="17" width="13.453125" style="109" customWidth="1"/>
    <col min="18" max="18" width="16.453125" style="158" customWidth="1"/>
    <col min="19" max="19" width="37.453125" style="244" customWidth="1"/>
    <col min="20" max="20" width="17.1796875" style="110" customWidth="1"/>
    <col min="21" max="22" width="11.54296875" style="160" customWidth="1"/>
    <col min="23" max="23" width="19.54296875" style="158" customWidth="1"/>
    <col min="24" max="24" width="15.81640625" style="160" customWidth="1"/>
    <col min="25" max="25" width="45" style="244" customWidth="1"/>
    <col min="26" max="26" width="20.1796875" style="158" customWidth="1"/>
    <col min="27" max="27" width="6.453125" style="158" customWidth="1"/>
    <col min="28" max="28" width="13.81640625" style="110" customWidth="1"/>
    <col min="29" max="29" width="9.54296875" style="110" customWidth="1"/>
    <col min="30" max="33" width="6.81640625" style="159" customWidth="1"/>
    <col min="34" max="34" width="10.453125" style="110" customWidth="1"/>
    <col min="35" max="35" width="11.08984375" style="110" customWidth="1"/>
    <col min="36" max="36" width="7" style="110" customWidth="1"/>
    <col min="37" max="38" width="5.453125" style="110" customWidth="1"/>
    <col min="39" max="39" width="8.453125" style="110" customWidth="1"/>
    <col min="40" max="40" width="7.453125" style="110" customWidth="1"/>
    <col min="41" max="41" width="5.453125" style="110" customWidth="1"/>
    <col min="42" max="43" width="8.1796875" style="110" customWidth="1"/>
    <col min="44" max="44" width="6.81640625" style="110" customWidth="1"/>
    <col min="45" max="45" width="5.453125" style="110" customWidth="1"/>
    <col min="46" max="46" width="6.453125" style="110" customWidth="1"/>
    <col min="47" max="47" width="6.1796875" style="110" customWidth="1"/>
    <col min="48" max="48" width="6.81640625" style="110" customWidth="1"/>
    <col min="49" max="49" width="5.453125" style="110" customWidth="1"/>
    <col min="50" max="50" width="7.1796875" style="110" customWidth="1"/>
    <col min="51" max="51" width="5.36328125" style="110" customWidth="1"/>
    <col min="52" max="52" width="6.81640625" style="110" customWidth="1"/>
    <col min="53" max="53" width="5.453125" style="110" customWidth="1"/>
    <col min="54" max="54" width="7.81640625" style="110" customWidth="1"/>
    <col min="55" max="55" width="5.453125" style="110" customWidth="1"/>
    <col min="56" max="56" width="7" style="110" customWidth="1"/>
    <col min="57" max="57" width="5.453125" style="110" customWidth="1"/>
    <col min="58" max="58" width="6.54296875" style="110" customWidth="1"/>
    <col min="59" max="59" width="5.1796875" style="110" customWidth="1"/>
    <col min="60" max="60" width="6.81640625" style="110" customWidth="1"/>
    <col min="61" max="61" width="5.453125" style="110" customWidth="1"/>
    <col min="62" max="62" width="5.81640625" style="110" customWidth="1"/>
    <col min="63" max="63" width="5.1796875" style="110" customWidth="1"/>
    <col min="64" max="64" width="6.81640625" style="110" customWidth="1"/>
    <col min="65" max="65" width="5.453125" style="110" customWidth="1"/>
    <col min="66" max="66" width="6.1796875" style="110" customWidth="1"/>
    <col min="67" max="67" width="5.1796875" style="110" customWidth="1"/>
    <col min="68" max="68" width="6.81640625" style="110" customWidth="1"/>
    <col min="69" max="69" width="5.453125" style="110" customWidth="1"/>
    <col min="70" max="70" width="6.81640625" style="110" customWidth="1"/>
    <col min="71" max="71" width="5.1796875" style="110" customWidth="1"/>
    <col min="72" max="72" width="6.81640625" style="110" customWidth="1"/>
    <col min="73" max="73" width="5.453125" style="110" customWidth="1"/>
    <col min="74" max="74" width="7" style="110" customWidth="1"/>
    <col min="75" max="75" width="5.1796875" style="110" customWidth="1"/>
    <col min="76" max="76" width="6.81640625" style="110" customWidth="1"/>
    <col min="77" max="77" width="5.453125" style="110" customWidth="1"/>
    <col min="78" max="78" width="7" style="110" customWidth="1"/>
    <col min="79" max="79" width="5.1796875" style="110" customWidth="1"/>
    <col min="80" max="80" width="6.81640625" style="110" customWidth="1"/>
    <col min="81" max="81" width="5.453125" style="110" customWidth="1"/>
    <col min="82" max="82" width="6.1796875" style="110" customWidth="1"/>
    <col min="83" max="83" width="5.1796875" style="110" customWidth="1"/>
    <col min="84" max="84" width="6.81640625" style="110" customWidth="1"/>
    <col min="85" max="85" width="5.453125" style="110" customWidth="1"/>
    <col min="86" max="86" width="7.54296875" style="110" customWidth="1"/>
    <col min="87" max="87" width="5.1796875" style="110" customWidth="1"/>
    <col min="88" max="88" width="6.81640625" style="110" customWidth="1"/>
    <col min="89" max="89" width="5.453125" style="110" customWidth="1"/>
    <col min="90" max="91" width="5.1796875" style="110" customWidth="1"/>
    <col min="92" max="92" width="6.81640625" style="110" customWidth="1"/>
    <col min="93" max="93" width="5.453125" style="110" customWidth="1"/>
    <col min="94" max="95" width="5.1796875" style="110" customWidth="1"/>
    <col min="96" max="96" width="6.81640625" style="110" customWidth="1"/>
    <col min="97" max="97" width="5.453125" style="110" customWidth="1"/>
    <col min="98" max="99" width="5.1796875" style="110" customWidth="1"/>
    <col min="100" max="100" width="6.81640625" style="110" customWidth="1"/>
    <col min="101" max="101" width="5.453125" style="110" customWidth="1"/>
    <col min="102" max="103" width="5.1796875" style="110" customWidth="1"/>
    <col min="104" max="104" width="6.81640625" style="110" customWidth="1"/>
    <col min="105" max="105" width="5.453125" style="110" customWidth="1"/>
    <col min="106" max="106" width="5.1796875" style="110" customWidth="1"/>
    <col min="107" max="16384" width="11.453125" style="110" hidden="1"/>
  </cols>
  <sheetData>
    <row r="1" spans="2:106" s="132" customFormat="1" ht="9" customHeight="1" x14ac:dyDescent="0.35">
      <c r="D1" s="235"/>
      <c r="E1" s="235"/>
      <c r="H1" s="228"/>
      <c r="Q1" s="136"/>
      <c r="S1" s="228"/>
      <c r="U1" s="133"/>
      <c r="V1" s="134"/>
      <c r="X1" s="134"/>
      <c r="Y1" s="228"/>
      <c r="AH1" s="135"/>
      <c r="AI1" s="136"/>
      <c r="AJ1" s="136"/>
      <c r="AK1" s="136"/>
      <c r="AL1" s="136"/>
      <c r="AM1" s="136"/>
      <c r="AN1" s="136"/>
      <c r="AO1" s="136"/>
      <c r="AP1" s="135"/>
      <c r="AQ1" s="136"/>
      <c r="AR1" s="136"/>
      <c r="AS1" s="136"/>
      <c r="AT1" s="135"/>
      <c r="AU1" s="136"/>
      <c r="AV1" s="136"/>
      <c r="AW1" s="136"/>
      <c r="AX1" s="135"/>
      <c r="AY1" s="136"/>
      <c r="AZ1" s="136"/>
      <c r="BA1" s="136"/>
      <c r="BB1" s="136"/>
      <c r="BC1" s="136"/>
      <c r="BD1" s="136"/>
      <c r="BE1" s="136"/>
      <c r="BF1" s="135"/>
      <c r="BG1" s="136"/>
      <c r="BH1" s="136"/>
      <c r="BI1" s="136"/>
      <c r="BJ1" s="135"/>
      <c r="BK1" s="136"/>
      <c r="BL1" s="136"/>
      <c r="BM1" s="136"/>
      <c r="BN1" s="135"/>
      <c r="BO1" s="136"/>
      <c r="BP1" s="136"/>
      <c r="BQ1" s="136"/>
      <c r="BR1" s="135"/>
      <c r="BS1" s="136"/>
      <c r="BT1" s="136"/>
      <c r="BU1" s="136"/>
      <c r="BV1" s="135"/>
      <c r="BW1" s="136"/>
      <c r="BX1" s="136"/>
      <c r="BY1" s="136"/>
      <c r="BZ1" s="135"/>
      <c r="CA1" s="136"/>
      <c r="CB1" s="136"/>
      <c r="CC1" s="136"/>
      <c r="CD1" s="135"/>
      <c r="CE1" s="136"/>
      <c r="CF1" s="136"/>
      <c r="CG1" s="136"/>
      <c r="CH1" s="135"/>
      <c r="CI1" s="136"/>
      <c r="CJ1" s="136"/>
      <c r="CK1" s="136"/>
      <c r="CL1" s="135"/>
      <c r="CM1" s="136"/>
      <c r="CN1" s="136"/>
      <c r="CO1" s="136"/>
      <c r="CP1" s="135"/>
      <c r="CQ1" s="136"/>
      <c r="CR1" s="136"/>
      <c r="CS1" s="136"/>
      <c r="CT1" s="135"/>
      <c r="CU1" s="136"/>
      <c r="CV1" s="136"/>
      <c r="CW1" s="136"/>
      <c r="CX1" s="135"/>
      <c r="CY1" s="136"/>
      <c r="CZ1" s="136"/>
      <c r="DA1" s="136"/>
    </row>
    <row r="2" spans="2:106" s="132" customFormat="1" ht="15.75" customHeight="1" x14ac:dyDescent="0.35">
      <c r="B2" s="1"/>
      <c r="C2" s="137"/>
      <c r="D2" s="236"/>
      <c r="E2" s="236"/>
      <c r="F2" s="137"/>
      <c r="G2" s="1"/>
      <c r="H2" s="229"/>
      <c r="I2" s="137"/>
      <c r="J2" s="137"/>
      <c r="K2" s="137"/>
      <c r="L2" s="137"/>
      <c r="M2" s="137"/>
      <c r="N2" s="137"/>
      <c r="O2" s="137"/>
      <c r="P2" s="137"/>
      <c r="Q2" s="139"/>
      <c r="R2" s="137"/>
      <c r="S2" s="229"/>
      <c r="T2" s="137"/>
      <c r="U2" s="137"/>
      <c r="V2" s="138"/>
      <c r="W2" s="137"/>
      <c r="X2" s="138"/>
      <c r="Y2" s="229"/>
      <c r="Z2" s="137"/>
      <c r="AA2" s="137"/>
      <c r="AB2" s="137"/>
      <c r="AC2" s="137"/>
      <c r="AD2" s="137"/>
      <c r="AE2" s="137"/>
      <c r="AF2" s="137"/>
      <c r="AG2" s="137"/>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c r="BT2" s="139"/>
      <c r="BU2" s="139"/>
      <c r="BV2" s="139"/>
      <c r="BW2" s="139"/>
      <c r="BX2" s="139"/>
      <c r="BY2" s="139"/>
      <c r="BZ2" s="139"/>
      <c r="CA2" s="139"/>
      <c r="CB2" s="139"/>
      <c r="CC2" s="139"/>
      <c r="CD2" s="139"/>
      <c r="CE2" s="139"/>
      <c r="CF2" s="139"/>
      <c r="CG2" s="139"/>
      <c r="CH2" s="139"/>
      <c r="CI2" s="139"/>
      <c r="CJ2" s="139"/>
      <c r="CK2" s="139"/>
      <c r="CL2" s="139"/>
      <c r="CM2" s="139"/>
      <c r="CN2" s="139"/>
      <c r="CO2" s="139"/>
      <c r="CP2" s="139"/>
      <c r="CQ2" s="139"/>
      <c r="CR2" s="139"/>
      <c r="CS2" s="139"/>
      <c r="CT2" s="139"/>
      <c r="CU2" s="139"/>
      <c r="CV2" s="139"/>
      <c r="CW2" s="139"/>
      <c r="CX2" s="139"/>
      <c r="CY2" s="139"/>
      <c r="CZ2" s="139"/>
      <c r="DA2" s="139"/>
      <c r="DB2" s="137"/>
    </row>
    <row r="3" spans="2:106" s="132" customFormat="1" ht="45" customHeight="1" x14ac:dyDescent="0.35">
      <c r="B3" s="4"/>
      <c r="C3" s="143"/>
      <c r="D3" s="142"/>
      <c r="E3" s="142"/>
      <c r="F3" s="143"/>
      <c r="G3" s="141"/>
      <c r="H3" s="230"/>
      <c r="I3" s="140" t="s">
        <v>553</v>
      </c>
      <c r="J3" s="143"/>
      <c r="K3" s="143"/>
      <c r="L3" s="143"/>
      <c r="M3" s="143"/>
      <c r="N3" s="143"/>
      <c r="O3" s="142"/>
      <c r="P3" s="140"/>
      <c r="Q3" s="146"/>
      <c r="R3" s="143"/>
      <c r="S3" s="242"/>
      <c r="T3" s="143"/>
      <c r="U3" s="144"/>
      <c r="V3" s="144"/>
      <c r="W3" s="143"/>
      <c r="X3" s="144"/>
      <c r="Y3" s="242"/>
      <c r="Z3" s="143"/>
      <c r="AA3" s="143"/>
      <c r="AB3" s="143"/>
      <c r="AC3" s="143"/>
      <c r="AD3" s="143"/>
      <c r="AE3" s="143"/>
      <c r="AF3" s="143"/>
      <c r="AG3" s="143"/>
      <c r="AH3" s="145"/>
      <c r="AI3" s="146"/>
      <c r="AJ3" s="146"/>
      <c r="AK3" s="146"/>
      <c r="AL3" s="146"/>
      <c r="AM3" s="146"/>
      <c r="AN3" s="146"/>
      <c r="AO3" s="146"/>
      <c r="AP3" s="145"/>
      <c r="AQ3" s="146"/>
      <c r="AR3" s="146"/>
      <c r="AS3" s="146"/>
      <c r="AT3" s="145"/>
      <c r="AU3" s="146"/>
      <c r="AV3" s="146"/>
      <c r="AW3" s="146"/>
      <c r="AX3" s="145"/>
      <c r="AY3" s="146"/>
      <c r="AZ3" s="146"/>
      <c r="BA3" s="146"/>
      <c r="BB3" s="146"/>
      <c r="BC3" s="146"/>
      <c r="BD3" s="146"/>
      <c r="BE3" s="146"/>
      <c r="BF3" s="145"/>
      <c r="BG3" s="146"/>
      <c r="BH3" s="146"/>
      <c r="BI3" s="146"/>
      <c r="BJ3" s="145"/>
      <c r="BK3" s="146"/>
      <c r="BL3" s="146"/>
      <c r="BM3" s="146"/>
      <c r="BN3" s="145"/>
      <c r="BO3" s="146"/>
      <c r="BP3" s="146"/>
      <c r="BQ3" s="146"/>
      <c r="BR3" s="145"/>
      <c r="BS3" s="146"/>
      <c r="BT3" s="146"/>
      <c r="BU3" s="146"/>
      <c r="BV3" s="145"/>
      <c r="BW3" s="146"/>
      <c r="BX3" s="146"/>
      <c r="BY3" s="146"/>
      <c r="BZ3" s="145"/>
      <c r="CA3" s="146"/>
      <c r="CB3" s="146"/>
      <c r="CC3" s="146"/>
      <c r="CD3" s="145"/>
      <c r="CE3" s="146"/>
      <c r="CF3" s="146"/>
      <c r="CG3" s="146"/>
      <c r="CH3" s="145"/>
      <c r="CI3" s="146"/>
      <c r="CJ3" s="146"/>
      <c r="CK3" s="146"/>
      <c r="CL3" s="145"/>
      <c r="CM3" s="146"/>
      <c r="CN3" s="146"/>
      <c r="CO3" s="146"/>
      <c r="CP3" s="145"/>
      <c r="CQ3" s="146"/>
      <c r="CR3" s="146"/>
      <c r="CS3" s="146"/>
      <c r="CT3" s="145"/>
      <c r="CU3" s="146"/>
      <c r="CV3" s="146"/>
      <c r="CW3" s="146"/>
      <c r="CX3" s="145"/>
      <c r="CY3" s="146"/>
      <c r="CZ3" s="146"/>
      <c r="DA3" s="146"/>
      <c r="DB3" s="143"/>
    </row>
    <row r="4" spans="2:106" s="132" customFormat="1" ht="15.75" customHeight="1" x14ac:dyDescent="0.35">
      <c r="B4" s="4"/>
      <c r="C4" s="147"/>
      <c r="D4" s="237"/>
      <c r="E4" s="237"/>
      <c r="F4" s="147"/>
      <c r="G4" s="4"/>
      <c r="H4" s="231"/>
      <c r="I4" s="147"/>
      <c r="J4" s="147"/>
      <c r="K4" s="147"/>
      <c r="L4" s="147"/>
      <c r="M4" s="147"/>
      <c r="N4" s="147"/>
      <c r="O4" s="147"/>
      <c r="P4" s="147"/>
      <c r="Q4" s="149"/>
      <c r="R4" s="147"/>
      <c r="S4" s="231"/>
      <c r="T4" s="147"/>
      <c r="U4" s="147"/>
      <c r="V4" s="148"/>
      <c r="W4" s="147"/>
      <c r="X4" s="148"/>
      <c r="Y4" s="231"/>
      <c r="Z4" s="147"/>
      <c r="AA4" s="147"/>
      <c r="AB4" s="147"/>
      <c r="AC4" s="147"/>
      <c r="AD4" s="147"/>
      <c r="AE4" s="147"/>
      <c r="AF4" s="147"/>
      <c r="AG4" s="147"/>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c r="CG4" s="149"/>
      <c r="CH4" s="149"/>
      <c r="CI4" s="149"/>
      <c r="CJ4" s="149"/>
      <c r="CK4" s="149"/>
      <c r="CL4" s="149"/>
      <c r="CM4" s="149"/>
      <c r="CN4" s="149"/>
      <c r="CO4" s="149"/>
      <c r="CP4" s="149"/>
      <c r="CQ4" s="149"/>
      <c r="CR4" s="149"/>
      <c r="CS4" s="149"/>
      <c r="CT4" s="149"/>
      <c r="CU4" s="149"/>
      <c r="CV4" s="149"/>
      <c r="CW4" s="149"/>
      <c r="CX4" s="149"/>
      <c r="CY4" s="149"/>
      <c r="CZ4" s="149"/>
      <c r="DA4" s="149"/>
      <c r="DB4" s="147"/>
    </row>
    <row r="5" spans="2:106" s="132" customFormat="1" ht="15.75" customHeight="1" x14ac:dyDescent="0.35">
      <c r="B5" s="150"/>
      <c r="C5" s="133"/>
      <c r="D5" s="238"/>
      <c r="E5" s="238"/>
      <c r="F5" s="133"/>
      <c r="G5"/>
      <c r="H5" s="232"/>
      <c r="I5" s="133"/>
      <c r="J5" s="133"/>
      <c r="K5" s="133"/>
      <c r="L5" s="133"/>
      <c r="M5" s="133"/>
      <c r="N5" s="133"/>
      <c r="O5" s="52"/>
      <c r="P5" s="52"/>
      <c r="Q5" s="135"/>
      <c r="R5" s="133"/>
      <c r="S5" s="228"/>
      <c r="T5" s="133"/>
      <c r="U5" s="133"/>
      <c r="V5" s="134"/>
      <c r="W5" s="133"/>
      <c r="X5" s="134"/>
      <c r="Y5" s="228"/>
      <c r="Z5" s="133"/>
      <c r="AA5" s="133"/>
      <c r="AB5" s="133"/>
      <c r="AC5" s="133"/>
      <c r="AD5" s="133"/>
      <c r="AE5" s="133"/>
      <c r="AF5" s="163"/>
      <c r="AG5" s="133"/>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51"/>
    </row>
    <row r="6" spans="2:106" s="13" customFormat="1" ht="23.25" customHeight="1" x14ac:dyDescent="0.35">
      <c r="B6" s="150"/>
      <c r="C6" s="443" t="s">
        <v>547</v>
      </c>
      <c r="D6" s="443" t="s">
        <v>554</v>
      </c>
      <c r="E6" s="456" t="s">
        <v>769</v>
      </c>
      <c r="F6" s="449" t="s">
        <v>546</v>
      </c>
      <c r="G6" s="443" t="s">
        <v>514</v>
      </c>
      <c r="H6" s="443" t="s">
        <v>65</v>
      </c>
      <c r="I6" s="451" t="s">
        <v>10</v>
      </c>
      <c r="J6" s="451" t="s">
        <v>254</v>
      </c>
      <c r="K6" s="494" t="s">
        <v>771</v>
      </c>
      <c r="L6" s="494"/>
      <c r="M6" s="494" t="s">
        <v>770</v>
      </c>
      <c r="N6" s="494"/>
      <c r="O6" s="443" t="s">
        <v>269</v>
      </c>
      <c r="P6" s="443"/>
      <c r="Q6" s="449" t="s">
        <v>520</v>
      </c>
      <c r="R6" s="443" t="s">
        <v>438</v>
      </c>
      <c r="S6" s="449" t="s">
        <v>236</v>
      </c>
      <c r="T6" s="449" t="s">
        <v>4</v>
      </c>
      <c r="U6" s="443" t="s">
        <v>247</v>
      </c>
      <c r="V6" s="443"/>
      <c r="W6" s="449" t="s">
        <v>440</v>
      </c>
      <c r="X6" s="443" t="s">
        <v>439</v>
      </c>
      <c r="Y6" s="449" t="s">
        <v>552</v>
      </c>
      <c r="Z6" s="451" t="s">
        <v>425</v>
      </c>
      <c r="AA6" s="494" t="s">
        <v>755</v>
      </c>
      <c r="AB6" s="451" t="s">
        <v>255</v>
      </c>
      <c r="AC6" s="451" t="s">
        <v>254</v>
      </c>
      <c r="AD6" s="443" t="s">
        <v>426</v>
      </c>
      <c r="AE6" s="443"/>
      <c r="AF6" s="443"/>
      <c r="AG6" s="443"/>
      <c r="AH6" s="483" t="s">
        <v>730</v>
      </c>
      <c r="AI6" s="483"/>
      <c r="AJ6" s="483"/>
      <c r="AK6" s="483"/>
      <c r="AL6" s="483" t="s">
        <v>731</v>
      </c>
      <c r="AM6" s="483"/>
      <c r="AN6" s="483"/>
      <c r="AO6" s="483"/>
      <c r="AP6" s="483" t="s">
        <v>340</v>
      </c>
      <c r="AQ6" s="483"/>
      <c r="AR6" s="483"/>
      <c r="AS6" s="483"/>
      <c r="AT6" s="483" t="s">
        <v>341</v>
      </c>
      <c r="AU6" s="483"/>
      <c r="AV6" s="483"/>
      <c r="AW6" s="483"/>
      <c r="AX6" s="483" t="s">
        <v>342</v>
      </c>
      <c r="AY6" s="483"/>
      <c r="AZ6" s="483"/>
      <c r="BA6" s="483"/>
      <c r="BB6" s="483" t="s">
        <v>343</v>
      </c>
      <c r="BC6" s="483"/>
      <c r="BD6" s="483"/>
      <c r="BE6" s="483"/>
      <c r="BF6" s="483" t="s">
        <v>344</v>
      </c>
      <c r="BG6" s="483"/>
      <c r="BH6" s="483"/>
      <c r="BI6" s="483"/>
      <c r="BJ6" s="483" t="s">
        <v>345</v>
      </c>
      <c r="BK6" s="483"/>
      <c r="BL6" s="483"/>
      <c r="BM6" s="483"/>
      <c r="BN6" s="483" t="s">
        <v>346</v>
      </c>
      <c r="BO6" s="483"/>
      <c r="BP6" s="483"/>
      <c r="BQ6" s="483"/>
      <c r="BR6" s="483" t="s">
        <v>347</v>
      </c>
      <c r="BS6" s="483"/>
      <c r="BT6" s="483"/>
      <c r="BU6" s="483"/>
      <c r="BV6" s="483" t="s">
        <v>348</v>
      </c>
      <c r="BW6" s="483"/>
      <c r="BX6" s="483"/>
      <c r="BY6" s="483"/>
      <c r="BZ6" s="483" t="s">
        <v>349</v>
      </c>
      <c r="CA6" s="483"/>
      <c r="CB6" s="483"/>
      <c r="CC6" s="483"/>
      <c r="CD6" s="483" t="s">
        <v>350</v>
      </c>
      <c r="CE6" s="483"/>
      <c r="CF6" s="483"/>
      <c r="CG6" s="483"/>
      <c r="CH6" s="483" t="s">
        <v>351</v>
      </c>
      <c r="CI6" s="483"/>
      <c r="CJ6" s="483"/>
      <c r="CK6" s="483"/>
      <c r="CL6" s="483" t="s">
        <v>352</v>
      </c>
      <c r="CM6" s="483"/>
      <c r="CN6" s="483"/>
      <c r="CO6" s="483"/>
      <c r="CP6" s="483" t="s">
        <v>353</v>
      </c>
      <c r="CQ6" s="483"/>
      <c r="CR6" s="483"/>
      <c r="CS6" s="483"/>
      <c r="CT6" s="483" t="s">
        <v>354</v>
      </c>
      <c r="CU6" s="483"/>
      <c r="CV6" s="483"/>
      <c r="CW6" s="483"/>
      <c r="CX6" s="483" t="s">
        <v>355</v>
      </c>
      <c r="CY6" s="483"/>
      <c r="CZ6" s="483"/>
      <c r="DA6" s="483"/>
      <c r="DB6" s="151"/>
    </row>
    <row r="7" spans="2:106" s="13" customFormat="1" ht="62" customHeight="1" x14ac:dyDescent="0.35">
      <c r="B7" s="150"/>
      <c r="C7" s="444"/>
      <c r="D7" s="444"/>
      <c r="E7" s="457"/>
      <c r="F7" s="450"/>
      <c r="G7" s="444"/>
      <c r="H7" s="444"/>
      <c r="I7" s="452"/>
      <c r="J7" s="452"/>
      <c r="K7" s="495"/>
      <c r="L7" s="495"/>
      <c r="M7" s="495"/>
      <c r="N7" s="495"/>
      <c r="O7" s="444"/>
      <c r="P7" s="444"/>
      <c r="Q7" s="450"/>
      <c r="R7" s="444" t="s">
        <v>339</v>
      </c>
      <c r="S7" s="450"/>
      <c r="T7" s="450"/>
      <c r="U7" s="444"/>
      <c r="V7" s="444"/>
      <c r="W7" s="450"/>
      <c r="X7" s="444"/>
      <c r="Y7" s="450"/>
      <c r="Z7" s="452"/>
      <c r="AA7" s="495"/>
      <c r="AB7" s="452"/>
      <c r="AC7" s="452"/>
      <c r="AD7" s="221" t="s">
        <v>244</v>
      </c>
      <c r="AE7" s="222" t="s">
        <v>245</v>
      </c>
      <c r="AF7" s="223" t="s">
        <v>246</v>
      </c>
      <c r="AG7" s="224" t="s">
        <v>243</v>
      </c>
      <c r="AH7" s="221" t="s">
        <v>244</v>
      </c>
      <c r="AI7" s="222" t="s">
        <v>245</v>
      </c>
      <c r="AJ7" s="223" t="s">
        <v>246</v>
      </c>
      <c r="AK7" s="224" t="s">
        <v>243</v>
      </c>
      <c r="AL7" s="221" t="s">
        <v>244</v>
      </c>
      <c r="AM7" s="222" t="s">
        <v>245</v>
      </c>
      <c r="AN7" s="223" t="s">
        <v>246</v>
      </c>
      <c r="AO7" s="224" t="s">
        <v>243</v>
      </c>
      <c r="AP7" s="221" t="s">
        <v>244</v>
      </c>
      <c r="AQ7" s="222" t="s">
        <v>245</v>
      </c>
      <c r="AR7" s="223" t="s">
        <v>246</v>
      </c>
      <c r="AS7" s="224" t="s">
        <v>243</v>
      </c>
      <c r="AT7" s="221" t="s">
        <v>244</v>
      </c>
      <c r="AU7" s="222" t="s">
        <v>245</v>
      </c>
      <c r="AV7" s="223" t="s">
        <v>246</v>
      </c>
      <c r="AW7" s="224" t="s">
        <v>243</v>
      </c>
      <c r="AX7" s="221" t="s">
        <v>244</v>
      </c>
      <c r="AY7" s="222" t="s">
        <v>245</v>
      </c>
      <c r="AZ7" s="223" t="s">
        <v>246</v>
      </c>
      <c r="BA7" s="224" t="s">
        <v>243</v>
      </c>
      <c r="BB7" s="221" t="s">
        <v>244</v>
      </c>
      <c r="BC7" s="222" t="s">
        <v>245</v>
      </c>
      <c r="BD7" s="223" t="s">
        <v>246</v>
      </c>
      <c r="BE7" s="224" t="s">
        <v>243</v>
      </c>
      <c r="BF7" s="221" t="s">
        <v>244</v>
      </c>
      <c r="BG7" s="222" t="s">
        <v>245</v>
      </c>
      <c r="BH7" s="223" t="s">
        <v>246</v>
      </c>
      <c r="BI7" s="224" t="s">
        <v>243</v>
      </c>
      <c r="BJ7" s="221" t="s">
        <v>244</v>
      </c>
      <c r="BK7" s="222" t="s">
        <v>245</v>
      </c>
      <c r="BL7" s="223" t="s">
        <v>246</v>
      </c>
      <c r="BM7" s="224" t="s">
        <v>243</v>
      </c>
      <c r="BN7" s="221" t="s">
        <v>244</v>
      </c>
      <c r="BO7" s="222" t="s">
        <v>245</v>
      </c>
      <c r="BP7" s="223" t="s">
        <v>246</v>
      </c>
      <c r="BQ7" s="224" t="s">
        <v>243</v>
      </c>
      <c r="BR7" s="221" t="s">
        <v>244</v>
      </c>
      <c r="BS7" s="222" t="s">
        <v>245</v>
      </c>
      <c r="BT7" s="223" t="s">
        <v>246</v>
      </c>
      <c r="BU7" s="224" t="s">
        <v>243</v>
      </c>
      <c r="BV7" s="221" t="s">
        <v>244</v>
      </c>
      <c r="BW7" s="222" t="s">
        <v>245</v>
      </c>
      <c r="BX7" s="223" t="s">
        <v>246</v>
      </c>
      <c r="BY7" s="224" t="s">
        <v>243</v>
      </c>
      <c r="BZ7" s="221" t="s">
        <v>244</v>
      </c>
      <c r="CA7" s="222" t="s">
        <v>245</v>
      </c>
      <c r="CB7" s="223" t="s">
        <v>246</v>
      </c>
      <c r="CC7" s="224" t="s">
        <v>243</v>
      </c>
      <c r="CD7" s="221" t="s">
        <v>244</v>
      </c>
      <c r="CE7" s="222" t="s">
        <v>245</v>
      </c>
      <c r="CF7" s="223" t="s">
        <v>246</v>
      </c>
      <c r="CG7" s="224" t="s">
        <v>243</v>
      </c>
      <c r="CH7" s="221" t="s">
        <v>244</v>
      </c>
      <c r="CI7" s="222" t="s">
        <v>245</v>
      </c>
      <c r="CJ7" s="223" t="s">
        <v>246</v>
      </c>
      <c r="CK7" s="224" t="s">
        <v>243</v>
      </c>
      <c r="CL7" s="221" t="s">
        <v>244</v>
      </c>
      <c r="CM7" s="222" t="s">
        <v>245</v>
      </c>
      <c r="CN7" s="223" t="s">
        <v>246</v>
      </c>
      <c r="CO7" s="224" t="s">
        <v>243</v>
      </c>
      <c r="CP7" s="221" t="s">
        <v>244</v>
      </c>
      <c r="CQ7" s="222" t="s">
        <v>245</v>
      </c>
      <c r="CR7" s="223" t="s">
        <v>246</v>
      </c>
      <c r="CS7" s="224" t="s">
        <v>243</v>
      </c>
      <c r="CT7" s="221" t="s">
        <v>244</v>
      </c>
      <c r="CU7" s="222" t="s">
        <v>245</v>
      </c>
      <c r="CV7" s="223" t="s">
        <v>246</v>
      </c>
      <c r="CW7" s="224" t="s">
        <v>243</v>
      </c>
      <c r="CX7" s="221" t="s">
        <v>244</v>
      </c>
      <c r="CY7" s="222" t="s">
        <v>245</v>
      </c>
      <c r="CZ7" s="223" t="s">
        <v>246</v>
      </c>
      <c r="DA7" s="224" t="s">
        <v>243</v>
      </c>
      <c r="DB7" s="151"/>
    </row>
    <row r="8" spans="2:106" s="13" customFormat="1" ht="50" x14ac:dyDescent="0.35">
      <c r="B8" s="150"/>
      <c r="C8" s="463">
        <f>IFERROR(((E8*K8)+(E41*K41)+(E46*K46)+(E56*K56)),"")</f>
        <v>1.0438643798107645</v>
      </c>
      <c r="D8" s="239" t="str">
        <f>IF('Ficha IC 1'!$B$14="","",'Ficha IC 1'!$B$14)</f>
        <v>Indicador compuesto condiciones de convivencia, respeto y cuidado</v>
      </c>
      <c r="E8" s="458">
        <f>SUM(F8:F40)</f>
        <v>0.71</v>
      </c>
      <c r="F8" s="511">
        <v>0.1</v>
      </c>
      <c r="G8" s="225" t="str">
        <f>IF('Ficha IC 1'!$B$12="","",'Ficha IC 1'!$B$12)</f>
        <v>OB_ES_1</v>
      </c>
      <c r="H8" s="306" t="str">
        <f>IF('Ficha IC 1'!$D$12="","",'Ficha IC 1'!$D$12)</f>
        <v>Generar mejores condiciones de convivencia, respeto y cuidado a través de acciones de participación, arte en espacio público,  transformación social y construcción de paz.</v>
      </c>
      <c r="I8" s="437">
        <f>IF('Ficha IC 1'!$B$16="","",'Ficha IC 1'!$B$16)</f>
        <v>0.95</v>
      </c>
      <c r="J8" s="437">
        <f>IF('Ficha IC 1'!$D$16="","",'Ficha IC 1'!$D$16)</f>
        <v>0.9</v>
      </c>
      <c r="K8" s="499">
        <f>M8/I8</f>
        <v>1.0423598562037331</v>
      </c>
      <c r="L8" s="500"/>
      <c r="M8" s="499">
        <f>AVERAGE(O8:O40)</f>
        <v>0.99024186339354636</v>
      </c>
      <c r="N8" s="500"/>
      <c r="O8" s="437">
        <f>IFERROR((IF(OR(Q8="",U8="",Q10="",U10=""),"",(U8*Q8)+(U10*Q10))),"")</f>
        <v>0.99954391891891903</v>
      </c>
      <c r="P8" s="453">
        <f>$O$8</f>
        <v>0.99954391891891903</v>
      </c>
      <c r="Q8" s="447">
        <f>IF('Ficha IC 1'!$M$22="","",'Ficha IC 1'!$M$22)</f>
        <v>0.55000000000000004</v>
      </c>
      <c r="R8" s="359" t="str">
        <f>IF('Ficha IC 1'!$B$22="","",'Ficha IC 1'!$B$22)</f>
        <v>ES_1</v>
      </c>
      <c r="S8" s="304" t="str">
        <f>IF('Ficha IC 1'!$C$22="","",'Ficha IC 1'!$C$22)</f>
        <v>Fomento de la apropiación, uso y disfrute del arte y la cultura en el espacio público.</v>
      </c>
      <c r="T8" s="180" t="str">
        <f>IF('Ficha IC 1'!$J$22="","",'Ficha IC 1'!$J$22)</f>
        <v>Subdirección de Arte, Cultura y Patrimonio</v>
      </c>
      <c r="U8" s="447">
        <f>IFERROR(IF(OR(AF8="",W8="",AF9="",W9=""),"",(AF8*W8)+(AF9*W9)),"")</f>
        <v>1</v>
      </c>
      <c r="V8" s="454">
        <f>$U$8</f>
        <v>1</v>
      </c>
      <c r="W8" s="357">
        <f>IF('Ficha IC 1'!$AE$22="","",'Ficha IC 1'!$AE$22)</f>
        <v>0.5</v>
      </c>
      <c r="X8" s="361" t="str">
        <f>IF('Ficha IC 1'!$N$22="","",'Ficha IC 1'!$N$22)</f>
        <v>IND_1</v>
      </c>
      <c r="Y8" s="304" t="str">
        <f>IF('Ficha IC 1'!$O$22="","",'Ficha IC 1'!$O$22)</f>
        <v>Porcentaje de avance de la estrategia implementada para la atención de artistas en el espacio público que propicie el goce efectivo de los derechos culturales de la ciudadanía.</v>
      </c>
      <c r="Z8" s="327" t="str">
        <f>IF(X8="","",VLOOKUP(X8,Indicadores_[],3,FALSE))</f>
        <v>PI. 7887
Meta 1</v>
      </c>
      <c r="AA8" s="310" t="s">
        <v>754</v>
      </c>
      <c r="AB8" s="311">
        <v>1</v>
      </c>
      <c r="AC8" s="211"/>
      <c r="AD8" s="162">
        <f t="shared" ref="AD8:AD57" si="0">IF(AND(AH8="",AL8="",AP8="",AT8="",AX8="",BB8="",BF8="",BJ8="",BN8="",BR8="",BV8="",BZ8="",CD8="",CH8="",CL8="",CP8="",CT8="",CX8),"",(AH8+AL8+AP8+AT8+AX8+BB8+BF8+BJ8+BN8+BR8+BV8+BZ8+CD8+CH8+CL8+CP8+CT8+CX8))</f>
        <v>3.3599999999999994</v>
      </c>
      <c r="AE8" s="162">
        <f>IF(AND(AI8="",AM8="",AQ8="",AU8="",AY8="",BC8="",BG8="",BK8="",BO8="",BS8="",BW8="",CA8="",CE8="",CI8="",CM8="",CQ8="",CU8="",CY8),"",(AI8+AM8+AQ8+AU8+AY8+BC8+BG8+BK8+BO8+BS8+BW8+CA8+CE8+CI8+CM8+CQ8+CU8+CY8))</f>
        <v>3.3599999999999994</v>
      </c>
      <c r="AF8" s="227">
        <f>IFERROR(IF(OR(AD8="",AE8=""),"",IF(AND(AD8=0,AE8=0),0,AE8/AD8)),"")</f>
        <v>1</v>
      </c>
      <c r="AG8" s="227">
        <f>$AF$8</f>
        <v>1</v>
      </c>
      <c r="AH8" s="325">
        <v>0.04</v>
      </c>
      <c r="AI8" s="325">
        <v>0.04</v>
      </c>
      <c r="AJ8" s="227">
        <f>IFERROR(IF(OR(AH8="",AI8=""),"",IF(AND(AH8=0,AI8=0),0,AI8/AH8)),"")</f>
        <v>1</v>
      </c>
      <c r="AK8" s="211">
        <f>AJ8</f>
        <v>1</v>
      </c>
      <c r="AL8" s="162">
        <v>0.13</v>
      </c>
      <c r="AM8" s="162">
        <v>0.13</v>
      </c>
      <c r="AN8" s="400">
        <f>IFERROR(IF(OR(AL8="",AM8=""),"",IF(AND(AL8=0,AM8=0),0,AM8/AL8)),"")</f>
        <v>1</v>
      </c>
      <c r="AO8" s="399">
        <f>AN8</f>
        <v>1</v>
      </c>
      <c r="AP8" s="326">
        <v>0.15</v>
      </c>
      <c r="AQ8" s="326">
        <v>0.15</v>
      </c>
      <c r="AR8" s="402">
        <f>IFERROR(IF(OR(AP8="",AQ8=""),"",IF(AND(AP8=0,AQ8=0),0,AQ8/AP8)),"")</f>
        <v>1</v>
      </c>
      <c r="AS8" s="401">
        <f>AR8</f>
        <v>1</v>
      </c>
      <c r="AT8" s="326">
        <v>0.21</v>
      </c>
      <c r="AU8" s="326">
        <v>0.21</v>
      </c>
      <c r="AV8" s="402">
        <f>IFERROR(IF(OR(AT8="",AU8=""),"",IF(AND(AT8=0,AU8=0),0,AU8/AT8)),"")</f>
        <v>1</v>
      </c>
      <c r="AW8" s="401">
        <f>AV8</f>
        <v>1</v>
      </c>
      <c r="AX8" s="326">
        <v>0.28000000000000003</v>
      </c>
      <c r="AY8" s="326">
        <v>0.28000000000000003</v>
      </c>
      <c r="AZ8" s="402">
        <f>IFERROR(IF(OR(AX8="",AY8=""),"",IF(AND(AX8=0,AY8=0),0,AY8/AX8)),"")</f>
        <v>1</v>
      </c>
      <c r="BA8" s="403">
        <f t="shared" ref="BA8:BA57" si="1">AZ8</f>
        <v>1</v>
      </c>
      <c r="BB8" s="326">
        <v>0.38</v>
      </c>
      <c r="BC8" s="326">
        <v>0.38</v>
      </c>
      <c r="BD8" s="404">
        <f>IFERROR(IF(OR(BB8="",BC8=""),"",IF(AND(BB8=0,BC8=0),0,BC8/BB8)),"")</f>
        <v>1</v>
      </c>
      <c r="BE8" s="403">
        <f t="shared" ref="BE8:BE57" si="2">BD8</f>
        <v>1</v>
      </c>
      <c r="BF8" s="180">
        <v>0.43</v>
      </c>
      <c r="BG8" s="180">
        <v>0.43</v>
      </c>
      <c r="BH8" s="406">
        <f>IFERROR(IF(OR(BF8="",BG8=""),"",IF(AND(BF8=0,BG8=0),0,BG8/BF8)),"")</f>
        <v>1</v>
      </c>
      <c r="BI8" s="405">
        <f t="shared" ref="BI8:BI57" si="3">BH8</f>
        <v>1</v>
      </c>
      <c r="BJ8" s="180">
        <v>0.52</v>
      </c>
      <c r="BK8" s="180">
        <v>0.52</v>
      </c>
      <c r="BL8" s="406">
        <f>IFERROR(IF(OR(BJ8="",BK8=""),"",IF(AND(BJ8=0,BK8=0),0,BK8/BJ8)),"")</f>
        <v>1</v>
      </c>
      <c r="BM8" s="405">
        <f t="shared" ref="BM8:BM57" si="4">BL8</f>
        <v>1</v>
      </c>
      <c r="BN8" s="180">
        <v>0.59</v>
      </c>
      <c r="BO8" s="180">
        <v>0.59</v>
      </c>
      <c r="BP8" s="408">
        <f>IFERROR(IF(OR(BN8="",BO8=""),"",IF(AND(BN8=0,BO8=0),0,BO8/BN8)),"")</f>
        <v>1</v>
      </c>
      <c r="BQ8" s="407">
        <f t="shared" ref="BQ8:BQ57" si="5">BP8</f>
        <v>1</v>
      </c>
      <c r="BR8" s="180">
        <v>0.63</v>
      </c>
      <c r="BS8" s="180">
        <v>0.63</v>
      </c>
      <c r="BT8" s="408">
        <f>IFERROR(IF(OR(BR8="",BS8=""),"",IF(AND(BR8=0,BS8=0),0,BS8/BR8)),"")</f>
        <v>1</v>
      </c>
      <c r="BU8" s="407">
        <f t="shared" ref="BU8:BU57" si="6">BT8</f>
        <v>1</v>
      </c>
      <c r="BV8" s="180"/>
      <c r="BW8" s="180"/>
      <c r="BX8" s="227"/>
      <c r="BY8" s="211"/>
      <c r="BZ8" s="180"/>
      <c r="CA8" s="180"/>
      <c r="CB8" s="227" t="str">
        <f>IFERROR(IF(OR(BZ8="",CA8=""),"",IF(AND(BZ8=0,CA8=0),0,CA8/BZ8)),"")</f>
        <v/>
      </c>
      <c r="CC8" s="211" t="str">
        <f>CB8</f>
        <v/>
      </c>
      <c r="CD8" s="180"/>
      <c r="CE8" s="180"/>
      <c r="CF8" s="227" t="str">
        <f>IFERROR(IF(OR(CD8="",CE8=""),"",IF(AND(CD8=0,CE8=0),0,CE8/CD8)),"")</f>
        <v/>
      </c>
      <c r="CG8" s="211" t="str">
        <f>CF8</f>
        <v/>
      </c>
      <c r="CH8" s="180"/>
      <c r="CI8" s="180"/>
      <c r="CJ8" s="227" t="str">
        <f>IFERROR(IF(OR(CH8="",CI8=""),"",IF(AND(CH8=0,CI8=0),0,CI8/CH8)),"")</f>
        <v/>
      </c>
      <c r="CK8" s="211" t="str">
        <f>CJ8</f>
        <v/>
      </c>
      <c r="CL8" s="180"/>
      <c r="CM8" s="180"/>
      <c r="CN8" s="227" t="str">
        <f>IFERROR(IF(OR(CL8="",CM8=""),"",IF(AND(CL8=0,CM8=0),0,CM8/CL8)),"")</f>
        <v/>
      </c>
      <c r="CO8" s="211" t="str">
        <f>CN8</f>
        <v/>
      </c>
      <c r="CP8" s="180"/>
      <c r="CQ8" s="180"/>
      <c r="CR8" s="227" t="str">
        <f>IFERROR(IF(OR(CP8="",CQ8=""),"",IF(AND(CP8=0,CQ8=0),0,CQ8/CP8)),"")</f>
        <v/>
      </c>
      <c r="CS8" s="211" t="str">
        <f>CR8</f>
        <v/>
      </c>
      <c r="CT8" s="180"/>
      <c r="CU8" s="180"/>
      <c r="CV8" s="227"/>
      <c r="CW8" s="211"/>
      <c r="CX8" s="180"/>
      <c r="CY8" s="180"/>
      <c r="CZ8" s="227"/>
      <c r="DA8" s="211"/>
      <c r="DB8" s="151"/>
    </row>
    <row r="9" spans="2:106" ht="79.5" customHeight="1" x14ac:dyDescent="0.35">
      <c r="B9" s="150"/>
      <c r="C9" s="463"/>
      <c r="D9" s="239" t="str">
        <f>IF('Ficha IC 1'!$B$14="","",'Ficha IC 1'!$B$14)</f>
        <v>Indicador compuesto condiciones de convivencia, respeto y cuidado</v>
      </c>
      <c r="E9" s="458"/>
      <c r="F9" s="511"/>
      <c r="G9" s="225" t="str">
        <f>IF('Ficha IC 1'!$B$12="","",'Ficha IC 1'!$B$12)</f>
        <v>OB_ES_1</v>
      </c>
      <c r="H9" s="306" t="str">
        <f>IF('Ficha IC 1'!$D$12="","",'Ficha IC 1'!$D$12)</f>
        <v>Generar mejores condiciones de convivencia, respeto y cuidado a través de acciones de participación, arte en espacio público,  transformación social y construcción de paz.</v>
      </c>
      <c r="I9" s="437"/>
      <c r="J9" s="437"/>
      <c r="K9" s="501"/>
      <c r="L9" s="502"/>
      <c r="M9" s="501"/>
      <c r="N9" s="502"/>
      <c r="O9" s="437"/>
      <c r="P9" s="453"/>
      <c r="Q9" s="448"/>
      <c r="R9" s="359" t="str">
        <f>IF('Ficha IC 1'!$B$22="","",'Ficha IC 1'!$B$22)</f>
        <v>ES_1</v>
      </c>
      <c r="S9" s="304" t="str">
        <f>IF('Ficha IC 1'!$C$22="","",'Ficha IC 1'!$C$22)</f>
        <v>Fomento de la apropiación, uso y disfrute del arte y la cultura en el espacio público.</v>
      </c>
      <c r="T9" s="180" t="str">
        <f>IF('Ficha IC 1'!$J$22="","",'Ficha IC 1'!$J$22)</f>
        <v>Subdirección de Arte, Cultura y Patrimonio</v>
      </c>
      <c r="U9" s="448"/>
      <c r="V9" s="455"/>
      <c r="W9" s="357">
        <f>IF('Ficha IC 1'!$AE$23="","",'Ficha IC 1'!$AE$23)</f>
        <v>0.5</v>
      </c>
      <c r="X9" s="361" t="str">
        <f>IF('Ficha IC 1'!$N$23="","",'Ficha IC 1'!$N$23)</f>
        <v>IND_2</v>
      </c>
      <c r="Y9" s="304" t="str">
        <f>IF('Ficha IC 1'!$O$23="","",'Ficha IC 1'!$O$23)</f>
        <v>Número de actividades desarrolladas de impacto artístico, cultural y patrimonial en Bogotá y la Región.</v>
      </c>
      <c r="Z9" s="327" t="str">
        <f>IF(X9="","",VLOOKUP(X9,Indicadores_[],3,FALSE))</f>
        <v>PI. 7887
Meta 2</v>
      </c>
      <c r="AA9" s="310" t="s">
        <v>754</v>
      </c>
      <c r="AB9" s="311">
        <f>IF(X9="","",VLOOKUP(X9,Indicadores_[],4,FALSE))</f>
        <v>10</v>
      </c>
      <c r="AC9" s="211"/>
      <c r="AD9" s="162">
        <f t="shared" si="0"/>
        <v>39</v>
      </c>
      <c r="AE9" s="162">
        <f t="shared" ref="AE9:AE57" si="7">IF(AND(AI9="",AM9="",AQ9="",AU9="",AY9="",BC9="",BG9="",BK9="",BO9="",BS9="",BW9="",CA9="",CE9="",CI9="",CM9="",CQ9="",CU9="",CY9),"",(AI9+AM9+AQ9+AU9+AY9+BC9+BG9+BK9+BO9+BS9+BW9+CA9+CE9+CI9+CM9+CQ9+CU9+CY9))</f>
        <v>39</v>
      </c>
      <c r="AF9" s="227">
        <f t="shared" ref="AF9:AF57" si="8">IFERROR(IF(OR(AD9="",AE9=""),"",IF(AND(AD9=0,AE9=0),0,AE9/AD9)),"")</f>
        <v>1</v>
      </c>
      <c r="AG9" s="227">
        <f>$AF$9</f>
        <v>1</v>
      </c>
      <c r="AH9" s="162">
        <v>1</v>
      </c>
      <c r="AI9" s="162">
        <v>1</v>
      </c>
      <c r="AJ9" s="382">
        <v>1</v>
      </c>
      <c r="AK9" s="211">
        <f>AJ9</f>
        <v>1</v>
      </c>
      <c r="AL9" s="162">
        <v>1</v>
      </c>
      <c r="AM9" s="162">
        <v>1</v>
      </c>
      <c r="AN9" s="400">
        <f t="shared" ref="AN9:AN57" si="9">IFERROR(IF(OR(AL9="",AM9=""),"",IF(AND(AL9=0,AM9=0),0,AM9/AL9)),"")</f>
        <v>1</v>
      </c>
      <c r="AO9" s="399">
        <f t="shared" ref="AO9:AO57" si="10">AN9</f>
        <v>1</v>
      </c>
      <c r="AP9" s="180">
        <v>2</v>
      </c>
      <c r="AQ9" s="180">
        <v>2</v>
      </c>
      <c r="AR9" s="402">
        <f t="shared" ref="AR9:AR57" si="11">IFERROR(IF(OR(AP9="",AQ9=""),"",IF(AND(AP9=0,AQ9=0),0,AQ9/AP9)),"")</f>
        <v>1</v>
      </c>
      <c r="AS9" s="401">
        <f t="shared" ref="AS9:AS57" si="12">AR9</f>
        <v>1</v>
      </c>
      <c r="AT9" s="180">
        <v>2</v>
      </c>
      <c r="AU9" s="180">
        <v>2</v>
      </c>
      <c r="AV9" s="402">
        <f t="shared" ref="AV9:AV57" si="13">IFERROR(IF(OR(AT9="",AU9=""),"",IF(AND(AT9=0,AU9=0),0,AU9/AT9)),"")</f>
        <v>1</v>
      </c>
      <c r="AW9" s="401">
        <f t="shared" ref="AW9:AW57" si="14">AV9</f>
        <v>1</v>
      </c>
      <c r="AX9" s="180">
        <v>3</v>
      </c>
      <c r="AY9" s="180">
        <v>3</v>
      </c>
      <c r="AZ9" s="402">
        <f t="shared" ref="AZ9:AZ57" si="15">IFERROR(IF(OR(AX9="",AY9=""),"",IF(AND(AX9=0,AY9=0),0,AY9/AX9)),"")</f>
        <v>1</v>
      </c>
      <c r="BA9" s="403">
        <f t="shared" si="1"/>
        <v>1</v>
      </c>
      <c r="BB9" s="180">
        <v>5</v>
      </c>
      <c r="BC9" s="180">
        <v>5</v>
      </c>
      <c r="BD9" s="404">
        <f t="shared" ref="BD9:BD57" si="16">IFERROR(IF(OR(BB9="",BC9=""),"",IF(AND(BB9=0,BC9=0),0,BC9/BB9)),"")</f>
        <v>1</v>
      </c>
      <c r="BE9" s="403">
        <f t="shared" si="2"/>
        <v>1</v>
      </c>
      <c r="BF9" s="180">
        <v>5</v>
      </c>
      <c r="BG9" s="180">
        <v>5</v>
      </c>
      <c r="BH9" s="406">
        <f t="shared" ref="BH9:BH57" si="17">IFERROR(IF(OR(BF9="",BG9=""),"",IF(AND(BF9=0,BG9=0),0,BG9/BF9)),"")</f>
        <v>1</v>
      </c>
      <c r="BI9" s="405">
        <f t="shared" si="3"/>
        <v>1</v>
      </c>
      <c r="BJ9" s="180">
        <v>5</v>
      </c>
      <c r="BK9" s="180">
        <v>5</v>
      </c>
      <c r="BL9" s="406">
        <f t="shared" ref="BL9:BL57" si="18">IFERROR(IF(OR(BJ9="",BK9=""),"",IF(AND(BJ9=0,BK9=0),0,BK9/BJ9)),"")</f>
        <v>1</v>
      </c>
      <c r="BM9" s="405">
        <f t="shared" si="4"/>
        <v>1</v>
      </c>
      <c r="BN9" s="180">
        <v>7</v>
      </c>
      <c r="BO9" s="180">
        <v>7</v>
      </c>
      <c r="BP9" s="408">
        <f>IFERROR(IF(OR(BN9="",BO9=""),"",IF(AND(BN9=0,BO9=0),0,BO9/BN9)),"")</f>
        <v>1</v>
      </c>
      <c r="BQ9" s="407">
        <f t="shared" si="5"/>
        <v>1</v>
      </c>
      <c r="BR9" s="180">
        <v>8</v>
      </c>
      <c r="BS9" s="180">
        <v>8</v>
      </c>
      <c r="BT9" s="408">
        <f>IFERROR(IF(OR(BR9="",BS9=""),"",IF(AND(BR9=0,BS9=0),0,BS9/BR9)),"")</f>
        <v>1</v>
      </c>
      <c r="BU9" s="407">
        <f t="shared" si="6"/>
        <v>1</v>
      </c>
      <c r="BV9" s="180"/>
      <c r="BW9" s="180"/>
      <c r="BX9" s="227"/>
      <c r="BY9" s="211"/>
      <c r="BZ9" s="180"/>
      <c r="CA9" s="180"/>
      <c r="CB9" s="227" t="str">
        <f>IFERROR(IF(OR(BZ9="",CA9=""),"",IF(AND(BZ9=0,CA9=0),0,CA9/BZ9)),"")</f>
        <v/>
      </c>
      <c r="CC9" s="211" t="str">
        <f>CB9</f>
        <v/>
      </c>
      <c r="CD9" s="180"/>
      <c r="CE9" s="180"/>
      <c r="CF9" s="227" t="str">
        <f>IFERROR(IF(OR(CD9="",CE9=""),"",IF(AND(CD9=0,CE9=0),0,CE9/CD9)),"")</f>
        <v/>
      </c>
      <c r="CG9" s="211" t="str">
        <f>CF9</f>
        <v/>
      </c>
      <c r="CH9" s="180"/>
      <c r="CI9" s="180"/>
      <c r="CJ9" s="227" t="str">
        <f>IFERROR(IF(OR(CH9="",CI9=""),"",IF(AND(CH9=0,CI9=0),0,CI9/CH9)),"")</f>
        <v/>
      </c>
      <c r="CK9" s="211" t="str">
        <f>CJ9</f>
        <v/>
      </c>
      <c r="CL9" s="180"/>
      <c r="CM9" s="180"/>
      <c r="CN9" s="227" t="str">
        <f>IFERROR(IF(OR(CL9="",CM9=""),"",IF(AND(CL9=0,CM9=0),0,CM9/CL9)),"")</f>
        <v/>
      </c>
      <c r="CO9" s="211" t="str">
        <f>CN9</f>
        <v/>
      </c>
      <c r="CP9" s="180"/>
      <c r="CQ9" s="180"/>
      <c r="CR9" s="227" t="str">
        <f>IFERROR(IF(OR(CP9="",CQ9=""),"",IF(AND(CP9=0,CQ9=0),0,CQ9/CP9)),"")</f>
        <v/>
      </c>
      <c r="CS9" s="211" t="str">
        <f>CR9</f>
        <v/>
      </c>
      <c r="CT9" s="180"/>
      <c r="CU9" s="180"/>
      <c r="CV9" s="227"/>
      <c r="CW9" s="211"/>
      <c r="CX9" s="180"/>
      <c r="CY9" s="180"/>
      <c r="CZ9" s="227"/>
      <c r="DA9" s="211"/>
      <c r="DB9" s="151"/>
    </row>
    <row r="10" spans="2:106" ht="70.5" customHeight="1" x14ac:dyDescent="0.35">
      <c r="B10" s="150"/>
      <c r="C10" s="463"/>
      <c r="D10" s="239" t="str">
        <f>IF('Ficha IC 1'!$B$14="","",'Ficha IC 1'!$B$14)</f>
        <v>Indicador compuesto condiciones de convivencia, respeto y cuidado</v>
      </c>
      <c r="E10" s="458"/>
      <c r="F10" s="511"/>
      <c r="G10" s="225" t="str">
        <f>IF('Ficha IC 1'!$B$12="","",'Ficha IC 1'!$B$12)</f>
        <v>OB_ES_1</v>
      </c>
      <c r="H10" s="306" t="str">
        <f>IF('Ficha IC 1'!$D$12="","",'Ficha IC 1'!$D$12)</f>
        <v>Generar mejores condiciones de convivencia, respeto y cuidado a través de acciones de participación, arte en espacio público,  transformación social y construcción de paz.</v>
      </c>
      <c r="I10" s="437"/>
      <c r="J10" s="437"/>
      <c r="K10" s="501"/>
      <c r="L10" s="502"/>
      <c r="M10" s="501"/>
      <c r="N10" s="502"/>
      <c r="O10" s="437"/>
      <c r="P10" s="453"/>
      <c r="Q10" s="487">
        <f>IF('Ficha IC 1'!$M$24="","",'Ficha IC 1'!$M$24)</f>
        <v>0.45</v>
      </c>
      <c r="R10" s="359" t="str">
        <f>IF('Ficha IC 1'!$B$24="","",'Ficha IC 1'!$B$24)</f>
        <v>ES_2</v>
      </c>
      <c r="S10" s="304" t="str">
        <f>IF('Ficha IC 1'!$C$24="","",'Ficha IC 1'!$C$24)</f>
        <v>Generación de estrategias culturales que aporten a la transformación social, construcción de paz,  atención integral a poblaciones vulnerables y la promoción de los derechos humanos.</v>
      </c>
      <c r="T10" s="180" t="str">
        <f>IF('Ficha IC 1'!$J$24="","",'Ficha IC 1'!$J$24)</f>
        <v>Dirección de Asuntos Locales y Participación</v>
      </c>
      <c r="U10" s="441">
        <f>IFERROR(IF(OR(AF10="",W10="",AF11="",W11="",AF12="",W12=""),"",(AF10*W10)+(AF11*W11)+(AF12*W12)),"")</f>
        <v>0.99898648648648647</v>
      </c>
      <c r="V10" s="441">
        <f>$U$10</f>
        <v>0.99898648648648647</v>
      </c>
      <c r="W10" s="357">
        <f>IF('Ficha IC 1'!$AE$24="","",'Ficha IC 1'!$AE$24)</f>
        <v>0.2</v>
      </c>
      <c r="X10" s="361" t="str">
        <f>IF('Ficha IC 1'!$N$24="","",'Ficha IC 1'!$N$24)</f>
        <v>IND_3</v>
      </c>
      <c r="Y10" s="304" t="str">
        <f>IF('Ficha IC 1'!$O$24="","",'Ficha IC 1'!$O$24)</f>
        <v>Porcentaje de avance de las estrategias para fortalecer la gestión cultural territorial y los espacios de participación ciudadana del sector cultura, y su incidencia en los presupuestos participativos</v>
      </c>
      <c r="Z10" s="327" t="str">
        <f>IF(X10="","",VLOOKUP(X10,Indicadores_[],3,FALSE))</f>
        <v>PI. 7648
MPDD 148</v>
      </c>
      <c r="AA10" s="310" t="s">
        <v>756</v>
      </c>
      <c r="AB10" s="311">
        <v>1</v>
      </c>
      <c r="AC10" s="211"/>
      <c r="AD10" s="162">
        <f t="shared" si="0"/>
        <v>5.92</v>
      </c>
      <c r="AE10" s="162">
        <f t="shared" si="7"/>
        <v>5.89</v>
      </c>
      <c r="AF10" s="227">
        <f t="shared" si="8"/>
        <v>0.99493243243243235</v>
      </c>
      <c r="AG10" s="227">
        <f>$AF$10</f>
        <v>0.99493243243243235</v>
      </c>
      <c r="AH10" s="162">
        <v>0.5</v>
      </c>
      <c r="AI10" s="162">
        <v>0.5</v>
      </c>
      <c r="AJ10" s="227">
        <f t="shared" ref="AJ10:AJ56" si="19">IFERROR(IF(OR(AH10="",AI10=""),"",IF(AND(AH10=0,AI10=0),0,AI10/AH10)),"")</f>
        <v>1</v>
      </c>
      <c r="AK10" s="180">
        <f t="shared" ref="AK10:AK56" si="20">AJ10</f>
        <v>1</v>
      </c>
      <c r="AL10" s="162">
        <v>1</v>
      </c>
      <c r="AM10" s="162">
        <v>0.97</v>
      </c>
      <c r="AN10" s="400">
        <f t="shared" si="9"/>
        <v>0.97</v>
      </c>
      <c r="AO10" s="399">
        <f t="shared" si="10"/>
        <v>0.97</v>
      </c>
      <c r="AP10" s="180">
        <v>0.08</v>
      </c>
      <c r="AQ10" s="180">
        <v>0.08</v>
      </c>
      <c r="AR10" s="402">
        <f t="shared" si="11"/>
        <v>1</v>
      </c>
      <c r="AS10" s="401">
        <f t="shared" si="12"/>
        <v>1</v>
      </c>
      <c r="AT10" s="180">
        <v>0.4</v>
      </c>
      <c r="AU10" s="180">
        <v>0.4</v>
      </c>
      <c r="AV10" s="402">
        <f t="shared" si="13"/>
        <v>1</v>
      </c>
      <c r="AW10" s="401">
        <f t="shared" si="14"/>
        <v>1</v>
      </c>
      <c r="AX10" s="180">
        <v>0.71</v>
      </c>
      <c r="AY10" s="180">
        <v>0.71</v>
      </c>
      <c r="AZ10" s="402">
        <f t="shared" si="15"/>
        <v>1</v>
      </c>
      <c r="BA10" s="403">
        <f t="shared" si="1"/>
        <v>1</v>
      </c>
      <c r="BB10" s="180">
        <v>1</v>
      </c>
      <c r="BC10" s="180">
        <v>1</v>
      </c>
      <c r="BD10" s="404">
        <f t="shared" si="16"/>
        <v>1</v>
      </c>
      <c r="BE10" s="403">
        <f t="shared" si="2"/>
        <v>1</v>
      </c>
      <c r="BF10" s="180">
        <v>0.15</v>
      </c>
      <c r="BG10" s="180">
        <v>0.15</v>
      </c>
      <c r="BH10" s="406">
        <f t="shared" si="17"/>
        <v>1</v>
      </c>
      <c r="BI10" s="405">
        <f t="shared" si="3"/>
        <v>1</v>
      </c>
      <c r="BJ10" s="180">
        <v>0.41</v>
      </c>
      <c r="BK10" s="180">
        <v>0.41</v>
      </c>
      <c r="BL10" s="406">
        <f t="shared" si="18"/>
        <v>1</v>
      </c>
      <c r="BM10" s="405">
        <f t="shared" si="4"/>
        <v>1</v>
      </c>
      <c r="BN10" s="180">
        <v>0.67</v>
      </c>
      <c r="BO10" s="180">
        <v>0.67</v>
      </c>
      <c r="BP10" s="408">
        <f t="shared" ref="BP10:BP57" si="21">IFERROR(IF(OR(BN10="",BO10=""),"",IF(AND(BN10=0,BO10=0),0,BO10/BN10)),"")</f>
        <v>1</v>
      </c>
      <c r="BQ10" s="407">
        <f t="shared" si="5"/>
        <v>1</v>
      </c>
      <c r="BR10" s="180">
        <v>1</v>
      </c>
      <c r="BS10" s="180">
        <v>1</v>
      </c>
      <c r="BT10" s="408">
        <f t="shared" ref="BT10:BT57" si="22">IFERROR(IF(OR(BR10="",BS10=""),"",IF(AND(BR10=0,BS10=0),0,BS10/BR10)),"")</f>
        <v>1</v>
      </c>
      <c r="BU10" s="407">
        <f t="shared" si="6"/>
        <v>1</v>
      </c>
      <c r="BV10" s="180"/>
      <c r="BW10" s="180"/>
      <c r="BX10" s="227"/>
      <c r="BY10" s="180"/>
      <c r="BZ10" s="180"/>
      <c r="CA10" s="180"/>
      <c r="CB10" s="227" t="str">
        <f t="shared" ref="CB10:CB57" si="23">IFERROR(IF(OR(BZ10="",CA10=""),"",IF(AND(BZ10=0,CA10=0),0,CA10/BZ10)),"")</f>
        <v/>
      </c>
      <c r="CC10" s="180" t="str">
        <f t="shared" ref="CC10:CC57" si="24">CB10</f>
        <v/>
      </c>
      <c r="CD10" s="180"/>
      <c r="CE10" s="180"/>
      <c r="CF10" s="227" t="str">
        <f t="shared" ref="CF10:CF57" si="25">IFERROR(IF(OR(CD10="",CE10=""),"",IF(AND(CD10=0,CE10=0),0,CE10/CD10)),"")</f>
        <v/>
      </c>
      <c r="CG10" s="180" t="str">
        <f t="shared" ref="CG10:CG57" si="26">CF10</f>
        <v/>
      </c>
      <c r="CH10" s="180"/>
      <c r="CI10" s="180"/>
      <c r="CJ10" s="227" t="str">
        <f t="shared" ref="CJ10:CJ57" si="27">IFERROR(IF(OR(CH10="",CI10=""),"",IF(AND(CH10=0,CI10=0),0,CI10/CH10)),"")</f>
        <v/>
      </c>
      <c r="CK10" s="180" t="str">
        <f t="shared" ref="CK10:CK57" si="28">CJ10</f>
        <v/>
      </c>
      <c r="CL10" s="180"/>
      <c r="CM10" s="180"/>
      <c r="CN10" s="227" t="str">
        <f t="shared" ref="CN10:CN57" si="29">IFERROR(IF(OR(CL10="",CM10=""),"",IF(AND(CL10=0,CM10=0),0,CM10/CL10)),"")</f>
        <v/>
      </c>
      <c r="CO10" s="180" t="str">
        <f t="shared" ref="CO10:CO57" si="30">CN10</f>
        <v/>
      </c>
      <c r="CP10" s="180"/>
      <c r="CQ10" s="180"/>
      <c r="CR10" s="227" t="str">
        <f t="shared" ref="CR10:CR57" si="31">IFERROR(IF(OR(CP10="",CQ10=""),"",IF(AND(CP10=0,CQ10=0),0,CQ10/CP10)),"")</f>
        <v/>
      </c>
      <c r="CS10" s="180" t="str">
        <f t="shared" ref="CS10:CS57" si="32">CR10</f>
        <v/>
      </c>
      <c r="CT10" s="180"/>
      <c r="CU10" s="180"/>
      <c r="CV10" s="227"/>
      <c r="CW10" s="180"/>
      <c r="CX10" s="180"/>
      <c r="CY10" s="180"/>
      <c r="CZ10" s="227"/>
      <c r="DA10" s="180"/>
      <c r="DB10" s="151"/>
    </row>
    <row r="11" spans="2:106" ht="70.5" customHeight="1" x14ac:dyDescent="0.35">
      <c r="B11" s="150"/>
      <c r="C11" s="463"/>
      <c r="D11" s="239" t="str">
        <f>IF('Ficha IC 1'!$B$14="","",'Ficha IC 1'!$B$14)</f>
        <v>Indicador compuesto condiciones de convivencia, respeto y cuidado</v>
      </c>
      <c r="E11" s="458"/>
      <c r="F11" s="511"/>
      <c r="G11" s="225" t="str">
        <f>IF('Ficha IC 1'!$B$12="","",'Ficha IC 1'!$B$12)</f>
        <v>OB_ES_1</v>
      </c>
      <c r="H11" s="306" t="str">
        <f>IF('Ficha IC 1'!$D$12="","",'Ficha IC 1'!$D$12)</f>
        <v>Generar mejores condiciones de convivencia, respeto y cuidado a través de acciones de participación, arte en espacio público,  transformación social y construcción de paz.</v>
      </c>
      <c r="I11" s="437"/>
      <c r="J11" s="437"/>
      <c r="K11" s="501"/>
      <c r="L11" s="502"/>
      <c r="M11" s="501"/>
      <c r="N11" s="502"/>
      <c r="O11" s="437"/>
      <c r="P11" s="453"/>
      <c r="Q11" s="488">
        <f t="shared" ref="Q11:Q12" si="33">1/8</f>
        <v>0.125</v>
      </c>
      <c r="R11" s="359" t="str">
        <f>IF('Ficha IC 1'!$B$24="","",'Ficha IC 1'!$B$24)</f>
        <v>ES_2</v>
      </c>
      <c r="S11" s="304" t="str">
        <f>IF('Ficha IC 1'!$C$24="","",'Ficha IC 1'!$C$24)</f>
        <v>Generación de estrategias culturales que aporten a la transformación social, construcción de paz,  atención integral a poblaciones vulnerables y la promoción de los derechos humanos.</v>
      </c>
      <c r="T11" s="180" t="str">
        <f>IF('Ficha IC 1'!$J$24="","",'Ficha IC 1'!$J$24)</f>
        <v>Dirección de Asuntos Locales y Participación</v>
      </c>
      <c r="U11" s="441"/>
      <c r="V11" s="442"/>
      <c r="W11" s="357">
        <f>IF('Ficha IC 1'!$AE$25="","",'Ficha IC 1'!$AE$25)</f>
        <v>0.3</v>
      </c>
      <c r="X11" s="361" t="str">
        <f>IF('Ficha IC 1'!$N$25="","",'Ficha IC 1'!$N$25)</f>
        <v>IND_4</v>
      </c>
      <c r="Y11" s="304" t="str">
        <f>IF('Ficha IC 1'!$O$25="","",'Ficha IC 1'!$O$25)</f>
        <v>Porcentaje de avance de los procesos interculturales que fortalezcan los diálogos con la ciudadanía en sus múltiples diversidades</v>
      </c>
      <c r="Z11" s="327" t="str">
        <f>IF(X11="","",VLOOKUP(X11,Indicadores_[],3,FALSE))</f>
        <v>PI. 7648
MPDD 147</v>
      </c>
      <c r="AA11" s="310" t="s">
        <v>756</v>
      </c>
      <c r="AB11" s="311">
        <v>1</v>
      </c>
      <c r="AC11" s="211"/>
      <c r="AD11" s="162">
        <f t="shared" si="0"/>
        <v>6.3</v>
      </c>
      <c r="AE11" s="162">
        <f t="shared" si="7"/>
        <v>6.3</v>
      </c>
      <c r="AF11" s="227">
        <f t="shared" si="8"/>
        <v>1</v>
      </c>
      <c r="AG11" s="211">
        <f>$AF$11</f>
        <v>1</v>
      </c>
      <c r="AH11" s="180">
        <v>0.6</v>
      </c>
      <c r="AI11" s="180">
        <v>0.6</v>
      </c>
      <c r="AJ11" s="227">
        <f t="shared" si="19"/>
        <v>1</v>
      </c>
      <c r="AK11" s="180">
        <f t="shared" si="20"/>
        <v>1</v>
      </c>
      <c r="AL11" s="180">
        <v>1</v>
      </c>
      <c r="AM11" s="162">
        <v>1</v>
      </c>
      <c r="AN11" s="400">
        <f t="shared" si="9"/>
        <v>1</v>
      </c>
      <c r="AO11" s="399">
        <f t="shared" si="10"/>
        <v>1</v>
      </c>
      <c r="AP11" s="180">
        <v>0.18</v>
      </c>
      <c r="AQ11" s="180">
        <v>0.18</v>
      </c>
      <c r="AR11" s="402">
        <f t="shared" si="11"/>
        <v>1</v>
      </c>
      <c r="AS11" s="401">
        <f t="shared" si="12"/>
        <v>1</v>
      </c>
      <c r="AT11" s="180">
        <v>0.45</v>
      </c>
      <c r="AU11" s="180">
        <v>0.45</v>
      </c>
      <c r="AV11" s="402">
        <f t="shared" si="13"/>
        <v>1</v>
      </c>
      <c r="AW11" s="401">
        <f t="shared" si="14"/>
        <v>1</v>
      </c>
      <c r="AX11" s="180">
        <v>0.73</v>
      </c>
      <c r="AY11" s="180">
        <v>0.73</v>
      </c>
      <c r="AZ11" s="402">
        <f t="shared" si="15"/>
        <v>1</v>
      </c>
      <c r="BA11" s="403">
        <f t="shared" si="1"/>
        <v>1</v>
      </c>
      <c r="BB11" s="180">
        <v>1</v>
      </c>
      <c r="BC11" s="180">
        <v>1</v>
      </c>
      <c r="BD11" s="404">
        <f t="shared" si="16"/>
        <v>1</v>
      </c>
      <c r="BE11" s="403">
        <f t="shared" si="2"/>
        <v>1</v>
      </c>
      <c r="BF11" s="180">
        <v>0.17</v>
      </c>
      <c r="BG11" s="180">
        <v>0.17</v>
      </c>
      <c r="BH11" s="406">
        <f t="shared" si="17"/>
        <v>1</v>
      </c>
      <c r="BI11" s="405">
        <f t="shared" si="3"/>
        <v>1</v>
      </c>
      <c r="BJ11" s="180">
        <v>0.43</v>
      </c>
      <c r="BK11" s="180">
        <v>0.43</v>
      </c>
      <c r="BL11" s="406">
        <f t="shared" si="18"/>
        <v>1</v>
      </c>
      <c r="BM11" s="405">
        <f t="shared" si="4"/>
        <v>1</v>
      </c>
      <c r="BN11" s="180">
        <v>0.74</v>
      </c>
      <c r="BO11" s="180">
        <v>0.74</v>
      </c>
      <c r="BP11" s="408">
        <f t="shared" si="21"/>
        <v>1</v>
      </c>
      <c r="BQ11" s="407">
        <f t="shared" si="5"/>
        <v>1</v>
      </c>
      <c r="BR11" s="180">
        <v>1</v>
      </c>
      <c r="BS11" s="180">
        <v>1</v>
      </c>
      <c r="BT11" s="408">
        <f t="shared" si="22"/>
        <v>1</v>
      </c>
      <c r="BU11" s="407">
        <f t="shared" si="6"/>
        <v>1</v>
      </c>
      <c r="BV11" s="180"/>
      <c r="BW11" s="180"/>
      <c r="BX11" s="227"/>
      <c r="BY11" s="180"/>
      <c r="BZ11" s="180"/>
      <c r="CA11" s="180"/>
      <c r="CB11" s="227" t="str">
        <f t="shared" si="23"/>
        <v/>
      </c>
      <c r="CC11" s="180" t="str">
        <f t="shared" si="24"/>
        <v/>
      </c>
      <c r="CD11" s="180"/>
      <c r="CE11" s="180"/>
      <c r="CF11" s="227" t="str">
        <f t="shared" si="25"/>
        <v/>
      </c>
      <c r="CG11" s="180" t="str">
        <f t="shared" si="26"/>
        <v/>
      </c>
      <c r="CH11" s="180"/>
      <c r="CI11" s="180"/>
      <c r="CJ11" s="227" t="str">
        <f t="shared" si="27"/>
        <v/>
      </c>
      <c r="CK11" s="180" t="str">
        <f t="shared" si="28"/>
        <v/>
      </c>
      <c r="CL11" s="180"/>
      <c r="CM11" s="180"/>
      <c r="CN11" s="227" t="str">
        <f t="shared" si="29"/>
        <v/>
      </c>
      <c r="CO11" s="180" t="str">
        <f t="shared" si="30"/>
        <v/>
      </c>
      <c r="CP11" s="180"/>
      <c r="CQ11" s="180"/>
      <c r="CR11" s="227" t="str">
        <f t="shared" si="31"/>
        <v/>
      </c>
      <c r="CS11" s="180" t="str">
        <f t="shared" si="32"/>
        <v/>
      </c>
      <c r="CT11" s="180"/>
      <c r="CU11" s="180"/>
      <c r="CV11" s="227"/>
      <c r="CW11" s="180"/>
      <c r="CX11" s="180"/>
      <c r="CY11" s="180"/>
      <c r="CZ11" s="227"/>
      <c r="DA11" s="180"/>
      <c r="DB11" s="151"/>
    </row>
    <row r="12" spans="2:106" ht="70.5" customHeight="1" x14ac:dyDescent="0.35">
      <c r="B12" s="150"/>
      <c r="C12" s="463"/>
      <c r="D12" s="239" t="str">
        <f>IF('Ficha IC 1'!$B$14="","",'Ficha IC 1'!$B$14)</f>
        <v>Indicador compuesto condiciones de convivencia, respeto y cuidado</v>
      </c>
      <c r="E12" s="458"/>
      <c r="F12" s="512"/>
      <c r="G12" s="225" t="str">
        <f>IF('Ficha IC 1'!$B$12="","",'Ficha IC 1'!$B$12)</f>
        <v>OB_ES_1</v>
      </c>
      <c r="H12" s="306" t="str">
        <f>IF('Ficha IC 1'!$D$12="","",'Ficha IC 1'!$D$12)</f>
        <v>Generar mejores condiciones de convivencia, respeto y cuidado a través de acciones de participación, arte en espacio público,  transformación social y construcción de paz.</v>
      </c>
      <c r="I12" s="437"/>
      <c r="J12" s="437"/>
      <c r="K12" s="501"/>
      <c r="L12" s="502"/>
      <c r="M12" s="501"/>
      <c r="N12" s="502"/>
      <c r="O12" s="437"/>
      <c r="P12" s="453"/>
      <c r="Q12" s="488">
        <f t="shared" si="33"/>
        <v>0.125</v>
      </c>
      <c r="R12" s="359" t="str">
        <f>IF('Ficha IC 1'!$B$24="","",'Ficha IC 1'!$B$24)</f>
        <v>ES_2</v>
      </c>
      <c r="S12" s="304" t="str">
        <f>IF('Ficha IC 1'!$C$24="","",'Ficha IC 1'!$C$24)</f>
        <v>Generación de estrategias culturales que aporten a la transformación social, construcción de paz,  atención integral a poblaciones vulnerables y la promoción de los derechos humanos.</v>
      </c>
      <c r="T12" s="180" t="str">
        <f>IF('Ficha IC 1'!$J$24="","",'Ficha IC 1'!$J$24)</f>
        <v>Dirección de Asuntos Locales y Participación</v>
      </c>
      <c r="U12" s="441"/>
      <c r="V12" s="442"/>
      <c r="W12" s="357">
        <f>IF('Ficha IC 1'!$AE$26="","",'Ficha IC 1'!$AE$26)</f>
        <v>0.5</v>
      </c>
      <c r="X12" s="361" t="str">
        <f>IF('Ficha IC 1'!$N$26="","",'Ficha IC 1'!$N$26)</f>
        <v>IND_5</v>
      </c>
      <c r="Y12" s="304" t="str">
        <f>IF('Ficha IC 1'!$O$26="","",'Ficha IC 1'!$O$26)</f>
        <v>Número de procesos de concertación que promuevan las prácticas culturales, artísticas y patrimoniales en espacios identificados como entornos conflictivos</v>
      </c>
      <c r="Z12" s="327" t="str">
        <f>IF(X12="","",VLOOKUP(X12,Indicadores_[],3,FALSE))</f>
        <v>PI. 7610
Meta 1</v>
      </c>
      <c r="AA12" s="310" t="s">
        <v>756</v>
      </c>
      <c r="AB12" s="311">
        <f>IF(X12="","",VLOOKUP(X12,Indicadores_[],4,FALSE))</f>
        <v>10</v>
      </c>
      <c r="AC12" s="211"/>
      <c r="AD12" s="162">
        <f t="shared" si="0"/>
        <v>59.15</v>
      </c>
      <c r="AE12" s="162">
        <f t="shared" si="7"/>
        <v>59.15</v>
      </c>
      <c r="AF12" s="227">
        <f t="shared" si="8"/>
        <v>1</v>
      </c>
      <c r="AG12" s="211">
        <f>$AF$12</f>
        <v>1</v>
      </c>
      <c r="AH12" s="162">
        <v>2.5</v>
      </c>
      <c r="AI12" s="162">
        <v>2.5</v>
      </c>
      <c r="AJ12" s="227">
        <f t="shared" si="19"/>
        <v>1</v>
      </c>
      <c r="AK12" s="180">
        <f t="shared" si="20"/>
        <v>1</v>
      </c>
      <c r="AL12" s="162">
        <v>5</v>
      </c>
      <c r="AM12" s="162">
        <v>5</v>
      </c>
      <c r="AN12" s="400">
        <f t="shared" si="9"/>
        <v>1</v>
      </c>
      <c r="AO12" s="399">
        <f t="shared" si="10"/>
        <v>1</v>
      </c>
      <c r="AP12" s="180">
        <v>0.85</v>
      </c>
      <c r="AQ12" s="180">
        <v>0.85</v>
      </c>
      <c r="AR12" s="402">
        <f t="shared" si="11"/>
        <v>1</v>
      </c>
      <c r="AS12" s="401">
        <f t="shared" si="12"/>
        <v>1</v>
      </c>
      <c r="AT12" s="180">
        <v>4.3499999999999996</v>
      </c>
      <c r="AU12" s="180">
        <v>4.3499999999999996</v>
      </c>
      <c r="AV12" s="402">
        <f t="shared" si="13"/>
        <v>1</v>
      </c>
      <c r="AW12" s="401">
        <f t="shared" si="14"/>
        <v>1</v>
      </c>
      <c r="AX12" s="180">
        <v>7.85</v>
      </c>
      <c r="AY12" s="180">
        <v>7.85</v>
      </c>
      <c r="AZ12" s="402">
        <f t="shared" si="15"/>
        <v>1</v>
      </c>
      <c r="BA12" s="403">
        <f t="shared" si="1"/>
        <v>1</v>
      </c>
      <c r="BB12" s="180">
        <v>10</v>
      </c>
      <c r="BC12" s="180">
        <v>10</v>
      </c>
      <c r="BD12" s="404">
        <f t="shared" si="16"/>
        <v>1</v>
      </c>
      <c r="BE12" s="403">
        <f t="shared" si="2"/>
        <v>1</v>
      </c>
      <c r="BF12" s="180">
        <v>2.6</v>
      </c>
      <c r="BG12" s="180">
        <v>2.6</v>
      </c>
      <c r="BH12" s="406">
        <f t="shared" si="17"/>
        <v>1</v>
      </c>
      <c r="BI12" s="405">
        <f t="shared" si="3"/>
        <v>1</v>
      </c>
      <c r="BJ12" s="180">
        <v>6</v>
      </c>
      <c r="BK12" s="180">
        <v>6</v>
      </c>
      <c r="BL12" s="406">
        <f t="shared" si="18"/>
        <v>1</v>
      </c>
      <c r="BM12" s="405">
        <f t="shared" si="4"/>
        <v>1</v>
      </c>
      <c r="BN12" s="180">
        <v>10</v>
      </c>
      <c r="BO12" s="180">
        <v>10</v>
      </c>
      <c r="BP12" s="408">
        <f t="shared" si="21"/>
        <v>1</v>
      </c>
      <c r="BQ12" s="407">
        <f t="shared" si="5"/>
        <v>1</v>
      </c>
      <c r="BR12" s="180">
        <v>10</v>
      </c>
      <c r="BS12" s="180">
        <v>10</v>
      </c>
      <c r="BT12" s="408">
        <f t="shared" si="22"/>
        <v>1</v>
      </c>
      <c r="BU12" s="407">
        <f t="shared" si="6"/>
        <v>1</v>
      </c>
      <c r="BV12" s="180"/>
      <c r="BW12" s="180"/>
      <c r="BX12" s="227"/>
      <c r="BY12" s="180"/>
      <c r="BZ12" s="180"/>
      <c r="CA12" s="180"/>
      <c r="CB12" s="227" t="str">
        <f t="shared" si="23"/>
        <v/>
      </c>
      <c r="CC12" s="180" t="str">
        <f t="shared" si="24"/>
        <v/>
      </c>
      <c r="CD12" s="180"/>
      <c r="CE12" s="180"/>
      <c r="CF12" s="227" t="str">
        <f t="shared" si="25"/>
        <v/>
      </c>
      <c r="CG12" s="180" t="str">
        <f t="shared" si="26"/>
        <v/>
      </c>
      <c r="CH12" s="180"/>
      <c r="CI12" s="180"/>
      <c r="CJ12" s="227" t="str">
        <f t="shared" si="27"/>
        <v/>
      </c>
      <c r="CK12" s="180" t="str">
        <f t="shared" si="28"/>
        <v/>
      </c>
      <c r="CL12" s="180"/>
      <c r="CM12" s="180"/>
      <c r="CN12" s="227" t="str">
        <f t="shared" si="29"/>
        <v/>
      </c>
      <c r="CO12" s="180" t="str">
        <f t="shared" si="30"/>
        <v/>
      </c>
      <c r="CP12" s="180"/>
      <c r="CQ12" s="180"/>
      <c r="CR12" s="227" t="str">
        <f t="shared" si="31"/>
        <v/>
      </c>
      <c r="CS12" s="180" t="str">
        <f t="shared" si="32"/>
        <v/>
      </c>
      <c r="CT12" s="180"/>
      <c r="CU12" s="180"/>
      <c r="CV12" s="227"/>
      <c r="CW12" s="180"/>
      <c r="CX12" s="180"/>
      <c r="CY12" s="180"/>
      <c r="CZ12" s="227"/>
      <c r="DA12" s="180"/>
      <c r="DB12" s="151"/>
    </row>
    <row r="13" spans="2:106" ht="135.75" customHeight="1" x14ac:dyDescent="0.35">
      <c r="B13" s="150"/>
      <c r="C13" s="463"/>
      <c r="D13" s="239" t="str">
        <f>IF('Ficha IC 2'!$B$14="","",'Ficha IC 2'!$B$14)</f>
        <v>Indicador compuesto cultura ciudadana y transformación social</v>
      </c>
      <c r="E13" s="458"/>
      <c r="F13" s="441">
        <v>0.09</v>
      </c>
      <c r="G13" s="225" t="str">
        <f>IF('Ficha IC 2'!$B$12="","",'Ficha IC 2'!$B$12)</f>
        <v>OB_ES_2</v>
      </c>
      <c r="H13"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I13" s="513">
        <f>IF('Ficha IC 2'!$B$16="","",'Ficha IC 2'!$B$16)</f>
        <v>0.95</v>
      </c>
      <c r="J13" s="513">
        <f>IF('Ficha IC 2'!$D$16="","",'Ficha IC 2'!$D$16)</f>
        <v>0.9</v>
      </c>
      <c r="K13" s="501"/>
      <c r="L13" s="502"/>
      <c r="M13" s="501"/>
      <c r="N13" s="502"/>
      <c r="O13" s="490">
        <f>IF(OR(Q13="",U13="",Q15="",U15="",Q16="",U16=""),"",(U13*Q13)+(U15*Q15)+(U16*Q16))</f>
        <v>0.90626327259399453</v>
      </c>
      <c r="P13" s="491">
        <f>$O$13</f>
        <v>0.90626327259399453</v>
      </c>
      <c r="Q13" s="445">
        <f>IF('Ficha IC 2'!$L$22="","",'Ficha IC 2'!$L$22)</f>
        <v>0.33500000000000002</v>
      </c>
      <c r="R13" s="357" t="str">
        <f>IF('Ficha IC 2'!$B$22="","",'Ficha IC 2'!$B$22)</f>
        <v>ES_3</v>
      </c>
      <c r="S13" s="304" t="str">
        <f>IF('Ficha IC 2'!$C$22="","",'Ficha IC 2'!$C$22)</f>
        <v>Fortalecimiento de la gestión del conocimiento y la información en cultura ciudadana y transformaciones culturales a partir de la generación de datos e investigaciones de calidad que sean el punto de partida para el diseño de acciones y la toma de decisiones.</v>
      </c>
      <c r="T13" s="180" t="str">
        <f>IF('Ficha IC 2'!$I$22="","",'Ficha IC 2'!$I$22)</f>
        <v>Dirección de Cultura Ciudadana</v>
      </c>
      <c r="U13" s="447">
        <f>IFERROR(IF(OR(AF13="",W13="",AF14="",W14=""),"",(AF13*W13)+(AF14*W14)),"")</f>
        <v>1.0354110083542476</v>
      </c>
      <c r="V13" s="447">
        <f>$U$13</f>
        <v>1.0354110083542476</v>
      </c>
      <c r="W13" s="357">
        <f>IF('Ficha IC 2'!$AD$22="","",'Ficha IC 2'!$AD$22)</f>
        <v>0.2</v>
      </c>
      <c r="X13" s="361" t="str">
        <f>IF('Ficha IC 2'!$M$22="","",'Ficha IC 2'!$M$22)</f>
        <v>IND_6</v>
      </c>
      <c r="Y13" s="304" t="str">
        <f>IF('Ficha IC 2'!$N$22="","",'Ficha IC 2'!$N$22)</f>
        <v>Porcentaje de avance en la creación de un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v>
      </c>
      <c r="Z13" s="327" t="str">
        <f>IF(X13="","",VLOOKUP(X13,Indicadores_[],3,FALSE))</f>
        <v>PI. 7879
Meta 1</v>
      </c>
      <c r="AA13" s="310" t="s">
        <v>756</v>
      </c>
      <c r="AB13" s="311">
        <v>1</v>
      </c>
      <c r="AC13" s="211"/>
      <c r="AD13" s="162">
        <f t="shared" si="0"/>
        <v>5.9</v>
      </c>
      <c r="AE13" s="162">
        <f t="shared" si="7"/>
        <v>5.6999999999999993</v>
      </c>
      <c r="AF13" s="227">
        <f t="shared" si="8"/>
        <v>0.96610169491525411</v>
      </c>
      <c r="AG13" s="211">
        <f>$AF$13</f>
        <v>0.96610169491525411</v>
      </c>
      <c r="AH13" s="162">
        <v>0.1</v>
      </c>
      <c r="AI13" s="162">
        <v>0.1</v>
      </c>
      <c r="AJ13" s="227">
        <f t="shared" si="19"/>
        <v>1</v>
      </c>
      <c r="AK13" s="180">
        <f t="shared" ref="AK13:AK16" si="34">AJ13</f>
        <v>1</v>
      </c>
      <c r="AL13" s="162">
        <v>0.4</v>
      </c>
      <c r="AM13" s="162">
        <v>0.4</v>
      </c>
      <c r="AN13" s="400">
        <f t="shared" si="9"/>
        <v>1</v>
      </c>
      <c r="AO13" s="399">
        <f t="shared" si="10"/>
        <v>1</v>
      </c>
      <c r="AP13" s="180">
        <v>0.1</v>
      </c>
      <c r="AQ13" s="180">
        <v>0</v>
      </c>
      <c r="AR13" s="402">
        <f t="shared" si="11"/>
        <v>0</v>
      </c>
      <c r="AS13" s="401">
        <f t="shared" si="12"/>
        <v>0</v>
      </c>
      <c r="AT13" s="180">
        <v>0.4</v>
      </c>
      <c r="AU13" s="180">
        <v>0</v>
      </c>
      <c r="AV13" s="402">
        <f t="shared" si="13"/>
        <v>0</v>
      </c>
      <c r="AW13" s="401">
        <f t="shared" si="14"/>
        <v>0</v>
      </c>
      <c r="AX13" s="180">
        <v>0.7</v>
      </c>
      <c r="AY13" s="180">
        <v>1</v>
      </c>
      <c r="AZ13" s="402">
        <f t="shared" si="15"/>
        <v>1.4285714285714286</v>
      </c>
      <c r="BA13" s="403">
        <f t="shared" si="1"/>
        <v>1.4285714285714286</v>
      </c>
      <c r="BB13" s="180">
        <v>1</v>
      </c>
      <c r="BC13" s="180">
        <v>1</v>
      </c>
      <c r="BD13" s="404">
        <f t="shared" si="16"/>
        <v>1</v>
      </c>
      <c r="BE13" s="403">
        <f t="shared" si="2"/>
        <v>1</v>
      </c>
      <c r="BF13" s="180">
        <v>0.3</v>
      </c>
      <c r="BG13" s="180">
        <v>0.3</v>
      </c>
      <c r="BH13" s="406">
        <f t="shared" si="17"/>
        <v>1</v>
      </c>
      <c r="BI13" s="405">
        <f t="shared" si="3"/>
        <v>1</v>
      </c>
      <c r="BJ13" s="180">
        <v>0.9</v>
      </c>
      <c r="BK13" s="180">
        <v>0.9</v>
      </c>
      <c r="BL13" s="406">
        <f t="shared" si="18"/>
        <v>1</v>
      </c>
      <c r="BM13" s="405">
        <f t="shared" si="4"/>
        <v>1</v>
      </c>
      <c r="BN13" s="180">
        <v>1</v>
      </c>
      <c r="BO13" s="180">
        <v>1</v>
      </c>
      <c r="BP13" s="408">
        <f t="shared" si="21"/>
        <v>1</v>
      </c>
      <c r="BQ13" s="407">
        <f t="shared" si="5"/>
        <v>1</v>
      </c>
      <c r="BR13" s="180">
        <v>1</v>
      </c>
      <c r="BS13" s="180">
        <v>1</v>
      </c>
      <c r="BT13" s="408">
        <f t="shared" si="22"/>
        <v>1</v>
      </c>
      <c r="BU13" s="407">
        <f t="shared" si="6"/>
        <v>1</v>
      </c>
      <c r="BV13" s="180"/>
      <c r="BW13" s="180"/>
      <c r="BX13" s="227"/>
      <c r="BY13" s="180"/>
      <c r="BZ13" s="180"/>
      <c r="CA13" s="180"/>
      <c r="CB13" s="227" t="str">
        <f t="shared" si="23"/>
        <v/>
      </c>
      <c r="CC13" s="180" t="str">
        <f t="shared" ref="CC13:CC16" si="35">CB13</f>
        <v/>
      </c>
      <c r="CD13" s="180"/>
      <c r="CE13" s="180"/>
      <c r="CF13" s="227" t="str">
        <f t="shared" si="25"/>
        <v/>
      </c>
      <c r="CG13" s="180" t="str">
        <f t="shared" ref="CG13:CG16" si="36">CF13</f>
        <v/>
      </c>
      <c r="CH13" s="180"/>
      <c r="CI13" s="180"/>
      <c r="CJ13" s="227" t="str">
        <f t="shared" si="27"/>
        <v/>
      </c>
      <c r="CK13" s="180" t="str">
        <f t="shared" ref="CK13:CK16" si="37">CJ13</f>
        <v/>
      </c>
      <c r="CL13" s="180"/>
      <c r="CM13" s="180"/>
      <c r="CN13" s="227" t="str">
        <f t="shared" si="29"/>
        <v/>
      </c>
      <c r="CO13" s="180" t="str">
        <f t="shared" ref="CO13:CO16" si="38">CN13</f>
        <v/>
      </c>
      <c r="CP13" s="180"/>
      <c r="CQ13" s="180"/>
      <c r="CR13" s="227" t="str">
        <f t="shared" si="31"/>
        <v/>
      </c>
      <c r="CS13" s="180" t="str">
        <f t="shared" ref="CS13:CS16" si="39">CR13</f>
        <v/>
      </c>
      <c r="CT13" s="180"/>
      <c r="CU13" s="180"/>
      <c r="CV13" s="227"/>
      <c r="CW13" s="180"/>
      <c r="CX13" s="180"/>
      <c r="CY13" s="180"/>
      <c r="CZ13" s="227"/>
      <c r="DA13" s="180"/>
      <c r="DB13" s="151"/>
    </row>
    <row r="14" spans="2:106" ht="147" customHeight="1" x14ac:dyDescent="0.35">
      <c r="B14" s="150"/>
      <c r="C14" s="463"/>
      <c r="D14" s="239" t="str">
        <f>IF('Ficha IC 2'!$B$14="","",'Ficha IC 2'!$B$14)</f>
        <v>Indicador compuesto cultura ciudadana y transformación social</v>
      </c>
      <c r="E14" s="458"/>
      <c r="F14" s="441"/>
      <c r="G14" s="225" t="str">
        <f>IF('Ficha IC 2'!$B$12="","",'Ficha IC 2'!$B$12)</f>
        <v>OB_ES_2</v>
      </c>
      <c r="H14"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I14" s="437"/>
      <c r="J14" s="437"/>
      <c r="K14" s="501"/>
      <c r="L14" s="502"/>
      <c r="M14" s="501"/>
      <c r="N14" s="502"/>
      <c r="O14" s="462"/>
      <c r="P14" s="492"/>
      <c r="Q14" s="446"/>
      <c r="R14" s="357" t="str">
        <f>IF('Ficha IC 2'!$B$22="","",'Ficha IC 2'!$B$22)</f>
        <v>ES_3</v>
      </c>
      <c r="S14" s="304" t="str">
        <f>IF('Ficha IC 2'!$C$22="","",'Ficha IC 2'!$C$22)</f>
        <v>Fortalecimiento de la gestión del conocimiento y la información en cultura ciudadana y transformaciones culturales a partir de la generación de datos e investigaciones de calidad que sean el punto de partida para el diseño de acciones y la toma de decisiones.</v>
      </c>
      <c r="T14" s="180" t="str">
        <f>IF('Ficha IC 2'!$I$22="","",'Ficha IC 2'!$I$22)</f>
        <v>Dirección de Cultura Ciudadana</v>
      </c>
      <c r="U14" s="448"/>
      <c r="V14" s="448"/>
      <c r="W14" s="357">
        <f>IF('Ficha IC 2'!$AD$23="","",'Ficha IC 2'!$AD$23)</f>
        <v>0.8</v>
      </c>
      <c r="X14" s="361" t="str">
        <f>IF('Ficha IC 2'!$M$23="","",'Ficha IC 2'!$M$23)</f>
        <v>IND_7</v>
      </c>
      <c r="Y14" s="304" t="str">
        <f>IF('Ficha IC 2'!$N$23="","",'Ficha IC 2'!$N$23)</f>
        <v>Porcentaje de implementación del sistema de gestión de la información para el levantamiento y monitoreo de las estrategias de cambio cultural</v>
      </c>
      <c r="Z14" s="327" t="str">
        <f>IF(X14="","",VLOOKUP(X14,Indicadores_[],3,FALSE))</f>
        <v>PI. 7879
Meta 3</v>
      </c>
      <c r="AA14" s="310" t="s">
        <v>756</v>
      </c>
      <c r="AB14" s="311">
        <v>1</v>
      </c>
      <c r="AC14" s="211"/>
      <c r="AD14" s="162">
        <f t="shared" si="0"/>
        <v>4.93</v>
      </c>
      <c r="AE14" s="162">
        <f t="shared" si="7"/>
        <v>5.1899999999999995</v>
      </c>
      <c r="AF14" s="227">
        <f t="shared" si="8"/>
        <v>1.052738336713996</v>
      </c>
      <c r="AG14" s="211">
        <f>$AF$14</f>
        <v>1.052738336713996</v>
      </c>
      <c r="AH14" s="180">
        <v>0.1</v>
      </c>
      <c r="AI14" s="162">
        <v>0.1</v>
      </c>
      <c r="AJ14" s="227">
        <f t="shared" si="19"/>
        <v>1</v>
      </c>
      <c r="AK14" s="180">
        <f t="shared" ref="AK14:AK15" si="40">AJ14</f>
        <v>1</v>
      </c>
      <c r="AL14" s="180">
        <v>0.4</v>
      </c>
      <c r="AM14" s="162">
        <v>0.4</v>
      </c>
      <c r="AN14" s="400">
        <f t="shared" si="9"/>
        <v>1</v>
      </c>
      <c r="AO14" s="399">
        <f t="shared" si="10"/>
        <v>1</v>
      </c>
      <c r="AP14" s="180">
        <v>0.1</v>
      </c>
      <c r="AQ14" s="180">
        <v>0.15</v>
      </c>
      <c r="AR14" s="402">
        <f t="shared" si="11"/>
        <v>1.4999999999999998</v>
      </c>
      <c r="AS14" s="401">
        <f t="shared" si="12"/>
        <v>1.4999999999999998</v>
      </c>
      <c r="AT14" s="180">
        <v>0.4</v>
      </c>
      <c r="AU14" s="180">
        <v>0.35</v>
      </c>
      <c r="AV14" s="402">
        <f t="shared" si="13"/>
        <v>0.87499999999999989</v>
      </c>
      <c r="AW14" s="401">
        <f t="shared" si="14"/>
        <v>0.87499999999999989</v>
      </c>
      <c r="AX14" s="180">
        <v>0.7</v>
      </c>
      <c r="AY14" s="180">
        <v>0.96</v>
      </c>
      <c r="AZ14" s="402">
        <f t="shared" si="15"/>
        <v>1.3714285714285714</v>
      </c>
      <c r="BA14" s="403">
        <f t="shared" si="1"/>
        <v>1.3714285714285714</v>
      </c>
      <c r="BB14" s="180">
        <v>1</v>
      </c>
      <c r="BC14" s="180">
        <v>1</v>
      </c>
      <c r="BD14" s="404">
        <f t="shared" si="16"/>
        <v>1</v>
      </c>
      <c r="BE14" s="403">
        <f t="shared" si="2"/>
        <v>1</v>
      </c>
      <c r="BF14" s="180">
        <v>0.13</v>
      </c>
      <c r="BG14" s="180">
        <v>0.13</v>
      </c>
      <c r="BH14" s="406">
        <f t="shared" si="17"/>
        <v>1</v>
      </c>
      <c r="BI14" s="405">
        <f t="shared" si="3"/>
        <v>1</v>
      </c>
      <c r="BJ14" s="180">
        <v>0.4</v>
      </c>
      <c r="BK14" s="180">
        <v>0.4</v>
      </c>
      <c r="BL14" s="406">
        <f t="shared" si="18"/>
        <v>1</v>
      </c>
      <c r="BM14" s="405">
        <f t="shared" si="4"/>
        <v>1</v>
      </c>
      <c r="BN14" s="180">
        <v>0.7</v>
      </c>
      <c r="BO14" s="180">
        <v>0.7</v>
      </c>
      <c r="BP14" s="408">
        <f t="shared" si="21"/>
        <v>1</v>
      </c>
      <c r="BQ14" s="407">
        <f t="shared" si="5"/>
        <v>1</v>
      </c>
      <c r="BR14" s="180">
        <v>1</v>
      </c>
      <c r="BS14" s="180">
        <v>1</v>
      </c>
      <c r="BT14" s="408">
        <f t="shared" si="22"/>
        <v>1</v>
      </c>
      <c r="BU14" s="407">
        <f t="shared" si="6"/>
        <v>1</v>
      </c>
      <c r="BV14" s="180"/>
      <c r="BW14" s="180"/>
      <c r="BX14" s="227"/>
      <c r="BY14" s="180"/>
      <c r="BZ14" s="180"/>
      <c r="CA14" s="180"/>
      <c r="CB14" s="227" t="str">
        <f t="shared" si="23"/>
        <v/>
      </c>
      <c r="CC14" s="180" t="str">
        <f t="shared" ref="CC14:CC15" si="41">CB14</f>
        <v/>
      </c>
      <c r="CD14" s="180"/>
      <c r="CE14" s="180"/>
      <c r="CF14" s="227" t="str">
        <f t="shared" si="25"/>
        <v/>
      </c>
      <c r="CG14" s="180" t="str">
        <f t="shared" ref="CG14:CG15" si="42">CF14</f>
        <v/>
      </c>
      <c r="CH14" s="180"/>
      <c r="CI14" s="180"/>
      <c r="CJ14" s="227" t="str">
        <f t="shared" si="27"/>
        <v/>
      </c>
      <c r="CK14" s="180" t="str">
        <f t="shared" ref="CK14:CK15" si="43">CJ14</f>
        <v/>
      </c>
      <c r="CL14" s="180"/>
      <c r="CM14" s="180"/>
      <c r="CN14" s="227" t="str">
        <f t="shared" si="29"/>
        <v/>
      </c>
      <c r="CO14" s="180" t="str">
        <f t="shared" ref="CO14:CO15" si="44">CN14</f>
        <v/>
      </c>
      <c r="CP14" s="180"/>
      <c r="CQ14" s="180"/>
      <c r="CR14" s="227" t="str">
        <f t="shared" si="31"/>
        <v/>
      </c>
      <c r="CS14" s="180" t="str">
        <f t="shared" ref="CS14:CS15" si="45">CR14</f>
        <v/>
      </c>
      <c r="CT14" s="180"/>
      <c r="CU14" s="180"/>
      <c r="CV14" s="227"/>
      <c r="CW14" s="180"/>
      <c r="CX14" s="180"/>
      <c r="CY14" s="180"/>
      <c r="CZ14" s="227"/>
      <c r="DA14" s="180"/>
      <c r="DB14" s="151"/>
    </row>
    <row r="15" spans="2:106" ht="135.75" customHeight="1" x14ac:dyDescent="0.35">
      <c r="B15" s="150"/>
      <c r="C15" s="463"/>
      <c r="D15" s="239" t="str">
        <f>IF('Ficha IC 2'!$B$14="","",'Ficha IC 2'!$B$14)</f>
        <v>Indicador compuesto cultura ciudadana y transformación social</v>
      </c>
      <c r="E15" s="458"/>
      <c r="F15" s="441"/>
      <c r="G15" s="225" t="str">
        <f>IF('Ficha IC 2'!$B$12="","",'Ficha IC 2'!$B$12)</f>
        <v>OB_ES_2</v>
      </c>
      <c r="H15"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I15" s="437"/>
      <c r="J15" s="437"/>
      <c r="K15" s="501"/>
      <c r="L15" s="502"/>
      <c r="M15" s="501"/>
      <c r="N15" s="502"/>
      <c r="O15" s="462"/>
      <c r="P15" s="492"/>
      <c r="Q15" s="374">
        <f>IF('Ficha IC 2'!$L$24="","",'Ficha IC 2'!$L$24)</f>
        <v>0.35499999999999998</v>
      </c>
      <c r="R15" s="357" t="str">
        <f>IF('Ficha IC 2'!$B$24="","",'Ficha IC 2'!$B$24)</f>
        <v>ES_4</v>
      </c>
      <c r="S15" s="304" t="str">
        <f>IF('Ficha IC 2'!$C$24="","",'Ficha IC 2'!$C$24)</f>
        <v>Generación de estrategias culturales que aporten a la transformación social, a una cultura libre de violencias, machismo y discriminación, una cultura ambiental para el cuidado del entorno y el espacio público, la movilidad sostenible y cooperativa ciudadana en las vías, la construcción de confianza interpersonal y de confianza en lo público, así como la promoción de una cultura del auto y mutuo cuidado.</v>
      </c>
      <c r="T15" s="180" t="str">
        <f>IF('Ficha IC 2'!$I$24="","",'Ficha IC 2'!$I$24)</f>
        <v>Dirección de Cultura Ciudadana</v>
      </c>
      <c r="U15" s="359">
        <f>IFERROR(IF(OR(AF15="",W15=""),"",(AF15*W15)),"")</f>
        <v>1</v>
      </c>
      <c r="V15" s="359">
        <f>$U$15</f>
        <v>1</v>
      </c>
      <c r="W15" s="357">
        <f>IF('Ficha IC 2'!$AD$24="","",'Ficha IC 2'!$AD$24)</f>
        <v>1</v>
      </c>
      <c r="X15" s="361" t="str">
        <f>IF('Ficha IC 2'!$M$24="","",'Ficha IC 2'!$M$24)</f>
        <v>IND_8</v>
      </c>
      <c r="Y15" s="304" t="str">
        <f>IF('Ficha IC 2'!$N$24="","",'Ficha IC 2'!$N$24)</f>
        <v>Número de estrategias de cultura ciudadana diseñadas y acompañadas en la implementación en torno a los temas priorizados por la administración distrital.</v>
      </c>
      <c r="Z15" s="327" t="str">
        <f>IF(X15="","",VLOOKUP(X15,Indicadores_[],3,FALSE))</f>
        <v>PI. 7879
Meta 2</v>
      </c>
      <c r="AA15" s="310" t="s">
        <v>757</v>
      </c>
      <c r="AB15" s="311">
        <f>IF(X15="","",VLOOKUP(X15,Indicadores_[],4,FALSE))</f>
        <v>13</v>
      </c>
      <c r="AC15" s="211"/>
      <c r="AD15" s="162">
        <f t="shared" si="0"/>
        <v>15</v>
      </c>
      <c r="AE15" s="162">
        <f t="shared" si="7"/>
        <v>15</v>
      </c>
      <c r="AF15" s="227">
        <f t="shared" si="8"/>
        <v>1</v>
      </c>
      <c r="AG15" s="211">
        <f>$AF$15</f>
        <v>1</v>
      </c>
      <c r="AH15" s="162">
        <v>0</v>
      </c>
      <c r="AI15" s="162">
        <v>0</v>
      </c>
      <c r="AJ15" s="227">
        <f t="shared" si="19"/>
        <v>0</v>
      </c>
      <c r="AK15" s="180">
        <f t="shared" si="40"/>
        <v>0</v>
      </c>
      <c r="AL15" s="162">
        <v>3</v>
      </c>
      <c r="AM15" s="162">
        <v>3</v>
      </c>
      <c r="AN15" s="400">
        <f t="shared" si="9"/>
        <v>1</v>
      </c>
      <c r="AO15" s="399">
        <f t="shared" si="10"/>
        <v>1</v>
      </c>
      <c r="AP15" s="180">
        <v>0</v>
      </c>
      <c r="AQ15" s="180">
        <v>0</v>
      </c>
      <c r="AR15" s="402">
        <f t="shared" si="11"/>
        <v>0</v>
      </c>
      <c r="AS15" s="401">
        <f t="shared" si="12"/>
        <v>0</v>
      </c>
      <c r="AT15" s="180">
        <v>0</v>
      </c>
      <c r="AU15" s="180">
        <v>0</v>
      </c>
      <c r="AV15" s="402">
        <f t="shared" si="13"/>
        <v>0</v>
      </c>
      <c r="AW15" s="401">
        <f t="shared" si="14"/>
        <v>0</v>
      </c>
      <c r="AX15" s="180">
        <v>3</v>
      </c>
      <c r="AY15" s="180">
        <v>3</v>
      </c>
      <c r="AZ15" s="402">
        <f t="shared" si="15"/>
        <v>1</v>
      </c>
      <c r="BA15" s="403">
        <f t="shared" si="1"/>
        <v>1</v>
      </c>
      <c r="BB15" s="180">
        <v>4</v>
      </c>
      <c r="BC15" s="180">
        <v>4</v>
      </c>
      <c r="BD15" s="404">
        <f t="shared" si="16"/>
        <v>1</v>
      </c>
      <c r="BE15" s="403">
        <f t="shared" si="2"/>
        <v>1</v>
      </c>
      <c r="BF15" s="180">
        <v>0</v>
      </c>
      <c r="BG15" s="180">
        <v>0</v>
      </c>
      <c r="BH15" s="406">
        <f t="shared" si="17"/>
        <v>0</v>
      </c>
      <c r="BI15" s="405">
        <f t="shared" si="3"/>
        <v>0</v>
      </c>
      <c r="BJ15" s="180">
        <v>1</v>
      </c>
      <c r="BK15" s="180">
        <v>1</v>
      </c>
      <c r="BL15" s="406">
        <f t="shared" si="18"/>
        <v>1</v>
      </c>
      <c r="BM15" s="405">
        <f t="shared" si="4"/>
        <v>1</v>
      </c>
      <c r="BN15" s="180">
        <v>1</v>
      </c>
      <c r="BO15" s="180">
        <v>1</v>
      </c>
      <c r="BP15" s="408">
        <f t="shared" si="21"/>
        <v>1</v>
      </c>
      <c r="BQ15" s="407">
        <f t="shared" si="5"/>
        <v>1</v>
      </c>
      <c r="BR15" s="180">
        <v>3</v>
      </c>
      <c r="BS15" s="180">
        <v>3</v>
      </c>
      <c r="BT15" s="408">
        <f t="shared" si="22"/>
        <v>1</v>
      </c>
      <c r="BU15" s="407">
        <f t="shared" si="6"/>
        <v>1</v>
      </c>
      <c r="BV15" s="180"/>
      <c r="BW15" s="180"/>
      <c r="BX15" s="227"/>
      <c r="BY15" s="180"/>
      <c r="BZ15" s="180"/>
      <c r="CA15" s="180"/>
      <c r="CB15" s="227" t="str">
        <f t="shared" si="23"/>
        <v/>
      </c>
      <c r="CC15" s="180" t="str">
        <f t="shared" si="41"/>
        <v/>
      </c>
      <c r="CD15" s="180"/>
      <c r="CE15" s="180"/>
      <c r="CF15" s="227" t="str">
        <f t="shared" si="25"/>
        <v/>
      </c>
      <c r="CG15" s="180" t="str">
        <f t="shared" si="42"/>
        <v/>
      </c>
      <c r="CH15" s="180"/>
      <c r="CI15" s="180"/>
      <c r="CJ15" s="227" t="str">
        <f t="shared" si="27"/>
        <v/>
      </c>
      <c r="CK15" s="180" t="str">
        <f t="shared" si="43"/>
        <v/>
      </c>
      <c r="CL15" s="180"/>
      <c r="CM15" s="180"/>
      <c r="CN15" s="227" t="str">
        <f t="shared" si="29"/>
        <v/>
      </c>
      <c r="CO15" s="180" t="str">
        <f t="shared" si="44"/>
        <v/>
      </c>
      <c r="CP15" s="180"/>
      <c r="CQ15" s="180"/>
      <c r="CR15" s="227" t="str">
        <f t="shared" si="31"/>
        <v/>
      </c>
      <c r="CS15" s="180" t="str">
        <f t="shared" si="45"/>
        <v/>
      </c>
      <c r="CT15" s="180"/>
      <c r="CU15" s="180"/>
      <c r="CV15" s="227"/>
      <c r="CW15" s="180"/>
      <c r="CX15" s="180"/>
      <c r="CY15" s="180"/>
      <c r="CZ15" s="227"/>
      <c r="DA15" s="180"/>
      <c r="DB15" s="151"/>
    </row>
    <row r="16" spans="2:106" ht="135.75" customHeight="1" x14ac:dyDescent="0.35">
      <c r="B16" s="150"/>
      <c r="C16" s="463"/>
      <c r="D16" s="239" t="str">
        <f>IF('Ficha IC 2'!$B$14="","",'Ficha IC 2'!$B$14)</f>
        <v>Indicador compuesto cultura ciudadana y transformación social</v>
      </c>
      <c r="E16" s="458"/>
      <c r="F16" s="441"/>
      <c r="G16" s="225" t="str">
        <f>IF('Ficha IC 2'!$B$12="","",'Ficha IC 2'!$B$12)</f>
        <v>OB_ES_2</v>
      </c>
      <c r="H16" s="226" t="str">
        <f>IF('Ficha IC 2'!$D$12="","",'Ficha IC 2'!$D$12)</f>
        <v>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v>
      </c>
      <c r="I16" s="437"/>
      <c r="J16" s="437"/>
      <c r="K16" s="501"/>
      <c r="L16" s="502"/>
      <c r="M16" s="501"/>
      <c r="N16" s="502"/>
      <c r="O16" s="462"/>
      <c r="P16" s="453"/>
      <c r="Q16" s="374">
        <f>IF('Ficha IC 2'!$L$25="","",'Ficha IC 2'!$L$25)</f>
        <v>0.31</v>
      </c>
      <c r="R16" s="357" t="str">
        <f>IF('Ficha IC 2'!$B$25="","",'Ficha IC 2'!$B$25)</f>
        <v>ES_5</v>
      </c>
      <c r="S16" s="304" t="str">
        <f>IF('Ficha IC 2'!$C$25="","",'Ficha IC 2'!$C$25)</f>
        <v>Generación de articulaciones y sinergias entre el Estado, el sector privado y las organizaciones ciudadanas para el diálogo social y la acción colectiva en materia de cultura ciudadana y transformación cultural para impulsar la corresponsabilidad y el trabajo en red.</v>
      </c>
      <c r="T16" s="180" t="str">
        <f>IF('Ficha IC 2'!$I$25="","",'Ficha IC 2'!$I$25)</f>
        <v>Dirección de Cultura Ciudadana</v>
      </c>
      <c r="U16" s="359">
        <f>IFERROR(IF(OR(AF16="",W16=""),"",(AF16*W16)),"")</f>
        <v>0.65935672514619881</v>
      </c>
      <c r="V16" s="359">
        <f>$U$16</f>
        <v>0.65935672514619881</v>
      </c>
      <c r="W16" s="357">
        <f>IF('Ficha IC 2'!$AD$25="","",'Ficha IC 2'!$AD$25)</f>
        <v>1</v>
      </c>
      <c r="X16" s="361" t="str">
        <f>IF('Ficha IC 2'!$M$25="","",'Ficha IC 2'!$M$25)</f>
        <v>IND_9</v>
      </c>
      <c r="Y16" s="304" t="str">
        <f>IF('Ficha IC 2'!$N$25="","",'Ficha IC 2'!$N$25)</f>
        <v>Número de interacciones identificadas entre actores para la transformación cultural en el marco de la Red de Cultura Ciudadana</v>
      </c>
      <c r="Z16" s="327" t="str">
        <f>IF(X16="","",VLOOKUP(X16,Indicadores_[],3,FALSE))</f>
        <v>Política Pública de Cultura Ciudadana</v>
      </c>
      <c r="AA16" s="310"/>
      <c r="AB16" s="311">
        <v>377</v>
      </c>
      <c r="AC16" s="211"/>
      <c r="AD16" s="162">
        <f t="shared" si="0"/>
        <v>684</v>
      </c>
      <c r="AE16" s="162">
        <f t="shared" si="7"/>
        <v>451</v>
      </c>
      <c r="AF16" s="227">
        <f t="shared" si="8"/>
        <v>0.65935672514619881</v>
      </c>
      <c r="AG16" s="211">
        <f>$AF$16</f>
        <v>0.65935672514619881</v>
      </c>
      <c r="AH16" s="162">
        <v>0</v>
      </c>
      <c r="AI16" s="162">
        <v>0</v>
      </c>
      <c r="AJ16" s="227">
        <f t="shared" si="19"/>
        <v>0</v>
      </c>
      <c r="AK16" s="180">
        <f t="shared" si="34"/>
        <v>0</v>
      </c>
      <c r="AL16" s="162">
        <v>0</v>
      </c>
      <c r="AM16" s="162">
        <v>0</v>
      </c>
      <c r="AN16" s="400">
        <f t="shared" si="9"/>
        <v>0</v>
      </c>
      <c r="AO16" s="399">
        <f t="shared" si="10"/>
        <v>0</v>
      </c>
      <c r="AP16" s="180">
        <v>0</v>
      </c>
      <c r="AQ16" s="180">
        <v>0</v>
      </c>
      <c r="AR16" s="402">
        <f t="shared" si="11"/>
        <v>0</v>
      </c>
      <c r="AS16" s="401">
        <f t="shared" si="12"/>
        <v>0</v>
      </c>
      <c r="AT16" s="180">
        <v>0</v>
      </c>
      <c r="AU16" s="180">
        <v>0</v>
      </c>
      <c r="AV16" s="402">
        <f t="shared" si="13"/>
        <v>0</v>
      </c>
      <c r="AW16" s="401">
        <f t="shared" si="14"/>
        <v>0</v>
      </c>
      <c r="AX16" s="180">
        <v>0</v>
      </c>
      <c r="AY16" s="180">
        <v>0</v>
      </c>
      <c r="AZ16" s="402">
        <f t="shared" si="15"/>
        <v>0</v>
      </c>
      <c r="BA16" s="403">
        <f t="shared" si="1"/>
        <v>0</v>
      </c>
      <c r="BB16" s="180">
        <v>342</v>
      </c>
      <c r="BC16" s="180">
        <v>159</v>
      </c>
      <c r="BD16" s="404">
        <f t="shared" si="16"/>
        <v>0.46491228070175439</v>
      </c>
      <c r="BE16" s="403">
        <f t="shared" si="2"/>
        <v>0.46491228070175439</v>
      </c>
      <c r="BF16" s="180">
        <v>0</v>
      </c>
      <c r="BG16" s="180">
        <v>0</v>
      </c>
      <c r="BH16" s="406">
        <f t="shared" si="17"/>
        <v>0</v>
      </c>
      <c r="BI16" s="405">
        <f t="shared" si="3"/>
        <v>0</v>
      </c>
      <c r="BJ16" s="180">
        <v>0</v>
      </c>
      <c r="BK16" s="180">
        <v>0</v>
      </c>
      <c r="BL16" s="406">
        <f t="shared" si="18"/>
        <v>0</v>
      </c>
      <c r="BM16" s="405">
        <f t="shared" si="4"/>
        <v>0</v>
      </c>
      <c r="BN16" s="180">
        <v>0</v>
      </c>
      <c r="BO16" s="180">
        <v>0</v>
      </c>
      <c r="BP16" s="408">
        <f t="shared" si="21"/>
        <v>0</v>
      </c>
      <c r="BQ16" s="407">
        <f t="shared" si="5"/>
        <v>0</v>
      </c>
      <c r="BR16" s="180">
        <v>342</v>
      </c>
      <c r="BS16" s="180">
        <v>292</v>
      </c>
      <c r="BT16" s="408">
        <f t="shared" si="22"/>
        <v>0.85380116959064323</v>
      </c>
      <c r="BU16" s="407">
        <f t="shared" si="6"/>
        <v>0.85380116959064323</v>
      </c>
      <c r="BV16" s="180"/>
      <c r="BW16" s="180"/>
      <c r="BX16" s="227"/>
      <c r="BY16" s="180"/>
      <c r="BZ16" s="180"/>
      <c r="CA16" s="180"/>
      <c r="CB16" s="227" t="str">
        <f t="shared" si="23"/>
        <v/>
      </c>
      <c r="CC16" s="180" t="str">
        <f t="shared" si="35"/>
        <v/>
      </c>
      <c r="CD16" s="180"/>
      <c r="CE16" s="180"/>
      <c r="CF16" s="227" t="str">
        <f t="shared" si="25"/>
        <v/>
      </c>
      <c r="CG16" s="180" t="str">
        <f t="shared" si="36"/>
        <v/>
      </c>
      <c r="CH16" s="180"/>
      <c r="CI16" s="180"/>
      <c r="CJ16" s="227" t="str">
        <f t="shared" si="27"/>
        <v/>
      </c>
      <c r="CK16" s="180" t="str">
        <f t="shared" si="37"/>
        <v/>
      </c>
      <c r="CL16" s="180"/>
      <c r="CM16" s="180"/>
      <c r="CN16" s="227" t="str">
        <f t="shared" si="29"/>
        <v/>
      </c>
      <c r="CO16" s="180" t="str">
        <f t="shared" si="38"/>
        <v/>
      </c>
      <c r="CP16" s="180"/>
      <c r="CQ16" s="180"/>
      <c r="CR16" s="227" t="str">
        <f t="shared" si="31"/>
        <v/>
      </c>
      <c r="CS16" s="180" t="str">
        <f t="shared" si="39"/>
        <v/>
      </c>
      <c r="CT16" s="180"/>
      <c r="CU16" s="180"/>
      <c r="CV16" s="227"/>
      <c r="CW16" s="180"/>
      <c r="CX16" s="180"/>
      <c r="CY16" s="180"/>
      <c r="CZ16" s="227"/>
      <c r="DA16" s="180"/>
      <c r="DB16" s="151"/>
    </row>
    <row r="17" spans="2:106" ht="69" customHeight="1" x14ac:dyDescent="0.35">
      <c r="B17" s="150"/>
      <c r="C17" s="463"/>
      <c r="D17" s="239" t="str">
        <f>IF('Ficha IC 3'!$B$14="","",'Ficha IC 3'!$B$14)</f>
        <v>Indicador compuesto fotalecimiento y cualificación de los procesos de participación y movilización social</v>
      </c>
      <c r="E17" s="458"/>
      <c r="F17" s="441">
        <v>0.09</v>
      </c>
      <c r="G17" s="180" t="str">
        <f>IF('Ficha IC 3'!$B$12="","",'Ficha IC 3'!$B$12)</f>
        <v>OB_ES_3</v>
      </c>
      <c r="H17" s="304" t="str">
        <f>IF('Ficha IC 3'!$D$12="","",'Ficha IC 3'!$D$12)</f>
        <v>Fortalecer y cualificar los procesos de participación y movilización social en las dinámicas y los asuntos culturales de la ciudad.</v>
      </c>
      <c r="I17" s="437">
        <f>IF('Ficha IC 3'!$B$16="","",'Ficha IC 3'!$B$16)</f>
        <v>0.95</v>
      </c>
      <c r="J17" s="437">
        <f>IF('Ficha IC 3'!$D$16="","",'Ficha IC 3'!$D$16)</f>
        <v>0.92</v>
      </c>
      <c r="K17" s="501"/>
      <c r="L17" s="502"/>
      <c r="M17" s="501"/>
      <c r="N17" s="502"/>
      <c r="O17" s="437">
        <f>IF(OR(Q17="",U17="",Q18="",U18="",Q19="",U19="",Q20="",U20=""),"",(U17*Q17)+(U18*Q18)+(U19*Q19)+(U20*Q20))</f>
        <v>1</v>
      </c>
      <c r="P17" s="492">
        <f>O17</f>
        <v>1</v>
      </c>
      <c r="Q17" s="374">
        <f>IF('Ficha IC 3'!$K$22="","",'Ficha IC 3'!$K$22)</f>
        <v>0.28000000000000003</v>
      </c>
      <c r="R17" s="311" t="str">
        <f>IF('Ficha IC 3'!$B$22="","",'Ficha IC 3'!$B$22)</f>
        <v>ES_6</v>
      </c>
      <c r="S17" s="304" t="str">
        <f>IF('Ficha IC 3'!$C$22="","",'Ficha IC 3'!$C$22)</f>
        <v>Formación para el liderazgo y participación incidente</v>
      </c>
      <c r="T17" s="180" t="str">
        <f>IF('Ficha IC 3'!$H$22="","",'Ficha IC 3'!$H$22)</f>
        <v>Dirección de Asuntos Locales y Participación</v>
      </c>
      <c r="U17" s="359">
        <f>IFERROR(IF(OR(AF17="",W17=""),"",AF17*W17),"")</f>
        <v>1</v>
      </c>
      <c r="V17" s="311">
        <f>U17</f>
        <v>1</v>
      </c>
      <c r="W17" s="357">
        <f>IF('Ficha IC 3'!$AC$22="","",'Ficha IC 3'!$AC$22)</f>
        <v>1</v>
      </c>
      <c r="X17" s="311" t="str">
        <f>IF('Ficha IC 3'!$L$22="","",'Ficha IC 3'!$L$22)</f>
        <v>IND_10</v>
      </c>
      <c r="Y17" s="304" t="str">
        <f>IF('Ficha IC 3'!$M$22="","",'Ficha IC 3'!$M$22)</f>
        <v>Número de estrategias para el fortalecimiento y cualificación del Sistema Distrital de Arte, Cultura y Patrimonio, los procesos de participación y la gestión territorial.</v>
      </c>
      <c r="Z17" s="327" t="str">
        <f>IF(X17="","",VLOOKUP(X17,Indicadores_[],3,FALSE))</f>
        <v>PI. 7648
Meta 2</v>
      </c>
      <c r="AA17" s="310" t="s">
        <v>756</v>
      </c>
      <c r="AB17" s="311">
        <f>IF(X17="","",VLOOKUP(X17,Indicadores_[],4,FALSE))</f>
        <v>26</v>
      </c>
      <c r="AC17" s="211"/>
      <c r="AD17" s="162">
        <f t="shared" si="0"/>
        <v>152.63999999999999</v>
      </c>
      <c r="AE17" s="162">
        <f t="shared" si="7"/>
        <v>152.63999999999999</v>
      </c>
      <c r="AF17" s="227">
        <f t="shared" si="8"/>
        <v>1</v>
      </c>
      <c r="AG17" s="180">
        <f t="shared" ref="AG17:AG57" si="46">AF17</f>
        <v>1</v>
      </c>
      <c r="AH17" s="162">
        <v>13</v>
      </c>
      <c r="AI17" s="162">
        <v>13</v>
      </c>
      <c r="AJ17" s="227">
        <f t="shared" si="19"/>
        <v>1</v>
      </c>
      <c r="AK17" s="180">
        <f t="shared" si="20"/>
        <v>1</v>
      </c>
      <c r="AL17" s="325">
        <v>24.44</v>
      </c>
      <c r="AM17" s="325">
        <v>24.44</v>
      </c>
      <c r="AN17" s="400">
        <f t="shared" si="9"/>
        <v>1</v>
      </c>
      <c r="AO17" s="399">
        <f t="shared" si="10"/>
        <v>1</v>
      </c>
      <c r="AP17" s="180">
        <v>2.6</v>
      </c>
      <c r="AQ17" s="180">
        <v>2.6</v>
      </c>
      <c r="AR17" s="402">
        <f t="shared" si="11"/>
        <v>1</v>
      </c>
      <c r="AS17" s="401">
        <f t="shared" si="12"/>
        <v>1</v>
      </c>
      <c r="AT17" s="180">
        <v>10.4</v>
      </c>
      <c r="AU17" s="180">
        <v>10.4</v>
      </c>
      <c r="AV17" s="402">
        <f t="shared" si="13"/>
        <v>1</v>
      </c>
      <c r="AW17" s="401">
        <f t="shared" si="14"/>
        <v>1</v>
      </c>
      <c r="AX17" s="180">
        <v>18.2</v>
      </c>
      <c r="AY17" s="180">
        <v>18.2</v>
      </c>
      <c r="AZ17" s="402">
        <f t="shared" si="15"/>
        <v>1</v>
      </c>
      <c r="BA17" s="403">
        <f t="shared" si="1"/>
        <v>1</v>
      </c>
      <c r="BB17" s="180">
        <v>26</v>
      </c>
      <c r="BC17" s="180">
        <v>26</v>
      </c>
      <c r="BD17" s="404">
        <f t="shared" si="16"/>
        <v>1</v>
      </c>
      <c r="BE17" s="403">
        <f t="shared" si="2"/>
        <v>1</v>
      </c>
      <c r="BF17" s="180">
        <v>4</v>
      </c>
      <c r="BG17" s="180">
        <v>4</v>
      </c>
      <c r="BH17" s="406">
        <f t="shared" si="17"/>
        <v>1</v>
      </c>
      <c r="BI17" s="405">
        <f t="shared" si="3"/>
        <v>1</v>
      </c>
      <c r="BJ17" s="180">
        <v>10</v>
      </c>
      <c r="BK17" s="180">
        <v>10</v>
      </c>
      <c r="BL17" s="406">
        <f t="shared" si="18"/>
        <v>1</v>
      </c>
      <c r="BM17" s="405">
        <f t="shared" si="4"/>
        <v>1</v>
      </c>
      <c r="BN17" s="180">
        <v>18</v>
      </c>
      <c r="BO17" s="180">
        <v>18</v>
      </c>
      <c r="BP17" s="408">
        <f t="shared" si="21"/>
        <v>1</v>
      </c>
      <c r="BQ17" s="407">
        <f t="shared" si="5"/>
        <v>1</v>
      </c>
      <c r="BR17" s="180">
        <v>26</v>
      </c>
      <c r="BS17" s="180">
        <v>26</v>
      </c>
      <c r="BT17" s="408">
        <f t="shared" si="22"/>
        <v>1</v>
      </c>
      <c r="BU17" s="407">
        <f t="shared" si="6"/>
        <v>1</v>
      </c>
      <c r="BV17" s="180"/>
      <c r="BW17" s="180"/>
      <c r="BX17" s="227"/>
      <c r="BY17" s="180"/>
      <c r="BZ17" s="180"/>
      <c r="CA17" s="180"/>
      <c r="CB17" s="227" t="str">
        <f t="shared" si="23"/>
        <v/>
      </c>
      <c r="CC17" s="180" t="str">
        <f t="shared" si="24"/>
        <v/>
      </c>
      <c r="CD17" s="180"/>
      <c r="CE17" s="180"/>
      <c r="CF17" s="227" t="str">
        <f t="shared" si="25"/>
        <v/>
      </c>
      <c r="CG17" s="180" t="str">
        <f t="shared" si="26"/>
        <v/>
      </c>
      <c r="CH17" s="180"/>
      <c r="CI17" s="180"/>
      <c r="CJ17" s="227" t="str">
        <f t="shared" si="27"/>
        <v/>
      </c>
      <c r="CK17" s="180" t="str">
        <f t="shared" si="28"/>
        <v/>
      </c>
      <c r="CL17" s="180"/>
      <c r="CM17" s="180"/>
      <c r="CN17" s="227" t="str">
        <f t="shared" si="29"/>
        <v/>
      </c>
      <c r="CO17" s="180" t="str">
        <f t="shared" si="30"/>
        <v/>
      </c>
      <c r="CP17" s="180"/>
      <c r="CQ17" s="180"/>
      <c r="CR17" s="227" t="str">
        <f t="shared" si="31"/>
        <v/>
      </c>
      <c r="CS17" s="180" t="str">
        <f t="shared" si="32"/>
        <v/>
      </c>
      <c r="CT17" s="180"/>
      <c r="CU17" s="180"/>
      <c r="CV17" s="227"/>
      <c r="CW17" s="180"/>
      <c r="CX17" s="180"/>
      <c r="CY17" s="180"/>
      <c r="CZ17" s="227"/>
      <c r="DA17" s="180"/>
      <c r="DB17" s="151"/>
    </row>
    <row r="18" spans="2:106" ht="69" customHeight="1" x14ac:dyDescent="0.35">
      <c r="B18" s="150"/>
      <c r="C18" s="463"/>
      <c r="D18" s="239" t="str">
        <f>IF('Ficha IC 3'!$B$14="","",'Ficha IC 3'!$B$14)</f>
        <v>Indicador compuesto fotalecimiento y cualificación de los procesos de participación y movilización social</v>
      </c>
      <c r="E18" s="458"/>
      <c r="F18" s="441"/>
      <c r="G18" s="180" t="str">
        <f>IF('Ficha IC 3'!$B$12="","",'Ficha IC 3'!$B$12)</f>
        <v>OB_ES_3</v>
      </c>
      <c r="H18" s="304" t="str">
        <f>IF('Ficha IC 3'!$D$12="","",'Ficha IC 3'!$D$12)</f>
        <v>Fortalecer y cualificar los procesos de participación y movilización social en las dinámicas y los asuntos culturales de la ciudad.</v>
      </c>
      <c r="I18" s="437"/>
      <c r="J18" s="437"/>
      <c r="K18" s="501"/>
      <c r="L18" s="502"/>
      <c r="M18" s="501"/>
      <c r="N18" s="502"/>
      <c r="O18" s="437"/>
      <c r="P18" s="453"/>
      <c r="Q18" s="374">
        <f>IF('Ficha IC 3'!$K$23="","",'Ficha IC 3'!$K$23)</f>
        <v>0.27</v>
      </c>
      <c r="R18" s="311" t="str">
        <f>IF('Ficha IC 3'!$B$23="","",'Ficha IC 3'!$B$23)</f>
        <v>ES_7</v>
      </c>
      <c r="S18" s="304" t="str">
        <f>IF('Ficha IC 3'!$C$23="","",'Ficha IC 3'!$C$23)</f>
        <v>Alianzas estratégicas sectoriales, intersectoriales, territoriales y diversas para fortalecer el Sistema Distrital de Arte, Cultura y Patrimonio.</v>
      </c>
      <c r="T18" s="180" t="str">
        <f>IF('Ficha IC 3'!$H$23="","",'Ficha IC 3'!$H$23)</f>
        <v>Dirección de Fomento</v>
      </c>
      <c r="U18" s="359">
        <f>IFERROR(IF(OR(AF18="",W18=""),"",AF18*W18),"")</f>
        <v>1</v>
      </c>
      <c r="V18" s="311">
        <f>U18</f>
        <v>1</v>
      </c>
      <c r="W18" s="357">
        <f>IF('Ficha IC 3'!$AC$23="","",'Ficha IC 3'!$AC$23)</f>
        <v>1</v>
      </c>
      <c r="X18" s="311" t="str">
        <f>IF('Ficha IC 3'!$L$23="","",'Ficha IC 3'!$L$23)</f>
        <v>IND_11</v>
      </c>
      <c r="Y18" s="304" t="str">
        <f>IF('Ficha IC 3'!$M$23="","",'Ficha IC 3'!$M$23)</f>
        <v>Número de estrategias para el fortalecimiento y cualificación del Sistema Distrital de Arte, Cultura y Patrimonio, los procesos de participación y la gestión territorial.</v>
      </c>
      <c r="Z18" s="327" t="str">
        <f>IF(X18="","",VLOOKUP(X18,Indicadores_[],3,FALSE))</f>
        <v>PI. 7648
Meta 2</v>
      </c>
      <c r="AA18" s="310" t="s">
        <v>756</v>
      </c>
      <c r="AB18" s="311">
        <f>IF(X18="","",VLOOKUP(X18,Indicadores_[],4,FALSE))</f>
        <v>26</v>
      </c>
      <c r="AC18" s="211"/>
      <c r="AD18" s="162">
        <f t="shared" si="0"/>
        <v>152.63999999999999</v>
      </c>
      <c r="AE18" s="162">
        <f t="shared" si="7"/>
        <v>152.63999999999999</v>
      </c>
      <c r="AF18" s="227">
        <f t="shared" si="8"/>
        <v>1</v>
      </c>
      <c r="AG18" s="180">
        <f t="shared" si="46"/>
        <v>1</v>
      </c>
      <c r="AH18" s="162">
        <v>13</v>
      </c>
      <c r="AI18" s="162">
        <v>13</v>
      </c>
      <c r="AJ18" s="227">
        <f t="shared" si="19"/>
        <v>1</v>
      </c>
      <c r="AK18" s="180">
        <f t="shared" si="20"/>
        <v>1</v>
      </c>
      <c r="AL18" s="325">
        <v>24.44</v>
      </c>
      <c r="AM18" s="325">
        <v>24.44</v>
      </c>
      <c r="AN18" s="400">
        <f t="shared" si="9"/>
        <v>1</v>
      </c>
      <c r="AO18" s="399">
        <f t="shared" si="10"/>
        <v>1</v>
      </c>
      <c r="AP18" s="180">
        <v>2.6</v>
      </c>
      <c r="AQ18" s="180">
        <v>2.6</v>
      </c>
      <c r="AR18" s="402">
        <f t="shared" si="11"/>
        <v>1</v>
      </c>
      <c r="AS18" s="401">
        <f t="shared" si="12"/>
        <v>1</v>
      </c>
      <c r="AT18" s="180">
        <v>10.4</v>
      </c>
      <c r="AU18" s="180">
        <v>10.4</v>
      </c>
      <c r="AV18" s="402">
        <f t="shared" si="13"/>
        <v>1</v>
      </c>
      <c r="AW18" s="401">
        <f t="shared" si="14"/>
        <v>1</v>
      </c>
      <c r="AX18" s="180">
        <v>18.2</v>
      </c>
      <c r="AY18" s="180">
        <v>18.2</v>
      </c>
      <c r="AZ18" s="402">
        <f t="shared" si="15"/>
        <v>1</v>
      </c>
      <c r="BA18" s="403">
        <f t="shared" si="1"/>
        <v>1</v>
      </c>
      <c r="BB18" s="180">
        <v>26</v>
      </c>
      <c r="BC18" s="180">
        <v>26</v>
      </c>
      <c r="BD18" s="404">
        <f t="shared" si="16"/>
        <v>1</v>
      </c>
      <c r="BE18" s="403">
        <f t="shared" si="2"/>
        <v>1</v>
      </c>
      <c r="BF18" s="180">
        <v>4</v>
      </c>
      <c r="BG18" s="180">
        <v>4</v>
      </c>
      <c r="BH18" s="406">
        <f t="shared" si="17"/>
        <v>1</v>
      </c>
      <c r="BI18" s="405">
        <f t="shared" si="3"/>
        <v>1</v>
      </c>
      <c r="BJ18" s="180">
        <v>10</v>
      </c>
      <c r="BK18" s="180">
        <v>10</v>
      </c>
      <c r="BL18" s="406">
        <f t="shared" si="18"/>
        <v>1</v>
      </c>
      <c r="BM18" s="405">
        <f t="shared" si="4"/>
        <v>1</v>
      </c>
      <c r="BN18" s="180">
        <v>18</v>
      </c>
      <c r="BO18" s="180">
        <v>18</v>
      </c>
      <c r="BP18" s="408">
        <f t="shared" si="21"/>
        <v>1</v>
      </c>
      <c r="BQ18" s="407">
        <f t="shared" si="5"/>
        <v>1</v>
      </c>
      <c r="BR18" s="180">
        <v>26</v>
      </c>
      <c r="BS18" s="180">
        <v>26</v>
      </c>
      <c r="BT18" s="408">
        <f t="shared" si="22"/>
        <v>1</v>
      </c>
      <c r="BU18" s="407">
        <f t="shared" si="6"/>
        <v>1</v>
      </c>
      <c r="BV18" s="180"/>
      <c r="BW18" s="180"/>
      <c r="BX18" s="227"/>
      <c r="BY18" s="180"/>
      <c r="BZ18" s="180"/>
      <c r="CA18" s="180"/>
      <c r="CB18" s="227" t="str">
        <f t="shared" si="23"/>
        <v/>
      </c>
      <c r="CC18" s="180" t="str">
        <f t="shared" si="24"/>
        <v/>
      </c>
      <c r="CD18" s="180"/>
      <c r="CE18" s="180"/>
      <c r="CF18" s="227" t="str">
        <f t="shared" si="25"/>
        <v/>
      </c>
      <c r="CG18" s="180" t="str">
        <f t="shared" si="26"/>
        <v/>
      </c>
      <c r="CH18" s="180"/>
      <c r="CI18" s="180"/>
      <c r="CJ18" s="227" t="str">
        <f t="shared" si="27"/>
        <v/>
      </c>
      <c r="CK18" s="180" t="str">
        <f t="shared" si="28"/>
        <v/>
      </c>
      <c r="CL18" s="180"/>
      <c r="CM18" s="180"/>
      <c r="CN18" s="227" t="str">
        <f t="shared" si="29"/>
        <v/>
      </c>
      <c r="CO18" s="180" t="str">
        <f t="shared" si="30"/>
        <v/>
      </c>
      <c r="CP18" s="180"/>
      <c r="CQ18" s="180"/>
      <c r="CR18" s="227" t="str">
        <f t="shared" si="31"/>
        <v/>
      </c>
      <c r="CS18" s="180" t="str">
        <f t="shared" si="32"/>
        <v/>
      </c>
      <c r="CT18" s="180"/>
      <c r="CU18" s="180"/>
      <c r="CV18" s="227"/>
      <c r="CW18" s="180"/>
      <c r="CX18" s="180"/>
      <c r="CY18" s="180"/>
      <c r="CZ18" s="227"/>
      <c r="DA18" s="180"/>
      <c r="DB18" s="151"/>
    </row>
    <row r="19" spans="2:106" ht="120" customHeight="1" x14ac:dyDescent="0.35">
      <c r="B19" s="150"/>
      <c r="C19" s="463"/>
      <c r="D19" s="239" t="str">
        <f>IF('Ficha IC 3'!$B$14="","",'Ficha IC 3'!$B$14)</f>
        <v>Indicador compuesto fotalecimiento y cualificación de los procesos de participación y movilización social</v>
      </c>
      <c r="E19" s="458"/>
      <c r="F19" s="441"/>
      <c r="G19" s="180" t="str">
        <f>IF('Ficha IC 3'!$B$12="","",'Ficha IC 3'!$B$12)</f>
        <v>OB_ES_3</v>
      </c>
      <c r="H19" s="304" t="str">
        <f>IF('Ficha IC 3'!$D$12="","",'Ficha IC 3'!$D$12)</f>
        <v>Fortalecer y cualificar los procesos de participación y movilización social en las dinámicas y los asuntos culturales de la ciudad.</v>
      </c>
      <c r="I19" s="437"/>
      <c r="J19" s="437"/>
      <c r="K19" s="501"/>
      <c r="L19" s="502"/>
      <c r="M19" s="501"/>
      <c r="N19" s="502"/>
      <c r="O19" s="437"/>
      <c r="P19" s="453"/>
      <c r="Q19" s="374">
        <f>IF('Ficha IC 3'!$K$24="","",'Ficha IC 3'!$K$24)</f>
        <v>0.27500000000000002</v>
      </c>
      <c r="R19" s="311" t="str">
        <f>IF('Ficha IC 3'!$B$24="","",'Ficha IC 3'!$B$24)</f>
        <v>ES_8</v>
      </c>
      <c r="S19" s="304" t="str">
        <f>IF('Ficha IC 3'!$C$24="","",'Ficha IC 3'!$C$24)</f>
        <v>Generación de acciones de comunicación orientadas a que los habitantes y agentes culturales se motiven y se apropien de las dinámicas culturales de la ciudad incluida la participación activa desde la cultura ciudadana, el goce y disfrute de los espacios y equipamientos de la ciudad, la agenda cultural y las ofertas y servicios de la entidad.</v>
      </c>
      <c r="T19" s="180" t="str">
        <f>IF('Ficha IC 3'!$H$24="","",'Ficha IC 3'!$H$24)</f>
        <v>Dirección de Gestión Corporativa</v>
      </c>
      <c r="U19" s="359">
        <f>IFERROR(IF(OR(AF19="",W19=""),"",AF19*W19),"")</f>
        <v>1</v>
      </c>
      <c r="V19" s="311">
        <f>U19</f>
        <v>1</v>
      </c>
      <c r="W19" s="357">
        <f>IF('Ficha IC 3'!$AC$24="","",'Ficha IC 3'!$AC$24)</f>
        <v>1</v>
      </c>
      <c r="X19" s="311" t="str">
        <f>IF('Ficha IC 3'!$L$24="","",'Ficha IC 3'!$L$24)</f>
        <v>IND_12</v>
      </c>
      <c r="Y19" s="304" t="str">
        <f>IF('Ficha IC 3'!$M$24="","",'Ficha IC 3'!$M$24)</f>
        <v>Porcentaje de acciones para el fortalecimiento de la comunicación pública realizadas</v>
      </c>
      <c r="Z19" s="327" t="str">
        <f>IF(X19="","",VLOOKUP(X19,Indicadores_[],3,FALSE))</f>
        <v>PI. 7646
IMP 588</v>
      </c>
      <c r="AA19" s="310" t="s">
        <v>756</v>
      </c>
      <c r="AB19" s="311">
        <f>IF(X19="","",VLOOKUP(X19,Indicadores_[],4,FALSE))</f>
        <v>100</v>
      </c>
      <c r="AC19" s="211"/>
      <c r="AD19" s="162">
        <f t="shared" si="0"/>
        <v>585</v>
      </c>
      <c r="AE19" s="162">
        <f t="shared" si="7"/>
        <v>585</v>
      </c>
      <c r="AF19" s="227">
        <f t="shared" si="8"/>
        <v>1</v>
      </c>
      <c r="AG19" s="180">
        <f t="shared" si="46"/>
        <v>1</v>
      </c>
      <c r="AH19" s="162">
        <v>45</v>
      </c>
      <c r="AI19" s="162">
        <v>45</v>
      </c>
      <c r="AJ19" s="227">
        <f t="shared" si="19"/>
        <v>1</v>
      </c>
      <c r="AK19" s="180">
        <f t="shared" si="20"/>
        <v>1</v>
      </c>
      <c r="AL19" s="162">
        <v>100</v>
      </c>
      <c r="AM19" s="162">
        <v>100</v>
      </c>
      <c r="AN19" s="400">
        <f t="shared" si="9"/>
        <v>1</v>
      </c>
      <c r="AO19" s="399">
        <f t="shared" si="10"/>
        <v>1</v>
      </c>
      <c r="AP19" s="180">
        <v>15</v>
      </c>
      <c r="AQ19" s="180">
        <v>15</v>
      </c>
      <c r="AR19" s="402">
        <f t="shared" si="11"/>
        <v>1</v>
      </c>
      <c r="AS19" s="401">
        <f t="shared" si="12"/>
        <v>1</v>
      </c>
      <c r="AT19" s="180">
        <v>40</v>
      </c>
      <c r="AU19" s="180">
        <v>40</v>
      </c>
      <c r="AV19" s="402">
        <f t="shared" si="13"/>
        <v>1</v>
      </c>
      <c r="AW19" s="401">
        <f t="shared" si="14"/>
        <v>1</v>
      </c>
      <c r="AX19" s="180">
        <v>65</v>
      </c>
      <c r="AY19" s="180">
        <v>65</v>
      </c>
      <c r="AZ19" s="402">
        <f t="shared" si="15"/>
        <v>1</v>
      </c>
      <c r="BA19" s="403">
        <f t="shared" si="1"/>
        <v>1</v>
      </c>
      <c r="BB19" s="180">
        <v>100</v>
      </c>
      <c r="BC19" s="180">
        <v>100</v>
      </c>
      <c r="BD19" s="404">
        <f t="shared" si="16"/>
        <v>1</v>
      </c>
      <c r="BE19" s="403">
        <f t="shared" si="2"/>
        <v>1</v>
      </c>
      <c r="BF19" s="180">
        <v>15</v>
      </c>
      <c r="BG19" s="180">
        <v>15</v>
      </c>
      <c r="BH19" s="406">
        <f t="shared" si="17"/>
        <v>1</v>
      </c>
      <c r="BI19" s="405">
        <f t="shared" si="3"/>
        <v>1</v>
      </c>
      <c r="BJ19" s="180">
        <v>40</v>
      </c>
      <c r="BK19" s="180">
        <v>40</v>
      </c>
      <c r="BL19" s="406">
        <f t="shared" si="18"/>
        <v>1</v>
      </c>
      <c r="BM19" s="405">
        <f t="shared" si="4"/>
        <v>1</v>
      </c>
      <c r="BN19" s="180">
        <v>65</v>
      </c>
      <c r="BO19" s="180">
        <v>65</v>
      </c>
      <c r="BP19" s="408">
        <f t="shared" si="21"/>
        <v>1</v>
      </c>
      <c r="BQ19" s="407">
        <f t="shared" si="5"/>
        <v>1</v>
      </c>
      <c r="BR19" s="180">
        <v>100</v>
      </c>
      <c r="BS19" s="180">
        <v>100</v>
      </c>
      <c r="BT19" s="408">
        <f t="shared" si="22"/>
        <v>1</v>
      </c>
      <c r="BU19" s="407">
        <f t="shared" si="6"/>
        <v>1</v>
      </c>
      <c r="BV19" s="180"/>
      <c r="BW19" s="180"/>
      <c r="BX19" s="227"/>
      <c r="BY19" s="180"/>
      <c r="BZ19" s="180"/>
      <c r="CA19" s="180"/>
      <c r="CB19" s="227" t="str">
        <f t="shared" si="23"/>
        <v/>
      </c>
      <c r="CC19" s="180" t="str">
        <f t="shared" si="24"/>
        <v/>
      </c>
      <c r="CD19" s="180"/>
      <c r="CE19" s="180"/>
      <c r="CF19" s="227" t="str">
        <f t="shared" si="25"/>
        <v/>
      </c>
      <c r="CG19" s="180" t="str">
        <f t="shared" si="26"/>
        <v/>
      </c>
      <c r="CH19" s="180"/>
      <c r="CI19" s="180"/>
      <c r="CJ19" s="227" t="str">
        <f t="shared" si="27"/>
        <v/>
      </c>
      <c r="CK19" s="180" t="str">
        <f t="shared" si="28"/>
        <v/>
      </c>
      <c r="CL19" s="180"/>
      <c r="CM19" s="180"/>
      <c r="CN19" s="227" t="str">
        <f t="shared" si="29"/>
        <v/>
      </c>
      <c r="CO19" s="180" t="str">
        <f t="shared" si="30"/>
        <v/>
      </c>
      <c r="CP19" s="180"/>
      <c r="CQ19" s="180"/>
      <c r="CR19" s="227" t="str">
        <f t="shared" si="31"/>
        <v/>
      </c>
      <c r="CS19" s="180" t="str">
        <f t="shared" si="32"/>
        <v/>
      </c>
      <c r="CT19" s="180"/>
      <c r="CU19" s="180"/>
      <c r="CV19" s="227"/>
      <c r="CW19" s="180"/>
      <c r="CX19" s="180"/>
      <c r="CY19" s="180"/>
      <c r="CZ19" s="227"/>
      <c r="DA19" s="180"/>
      <c r="DB19" s="151"/>
    </row>
    <row r="20" spans="2:106" ht="69" customHeight="1" x14ac:dyDescent="0.35">
      <c r="B20" s="150"/>
      <c r="C20" s="463"/>
      <c r="D20" s="239" t="str">
        <f>IF('Ficha IC 3'!$B$14="","",'Ficha IC 3'!$B$14)</f>
        <v>Indicador compuesto fotalecimiento y cualificación de los procesos de participación y movilización social</v>
      </c>
      <c r="E20" s="458"/>
      <c r="F20" s="441"/>
      <c r="G20" s="180" t="str">
        <f>IF('Ficha IC 3'!$B$12="","",'Ficha IC 3'!$B$12)</f>
        <v>OB_ES_3</v>
      </c>
      <c r="H20" s="304" t="str">
        <f>IF('Ficha IC 3'!$D$12="","",'Ficha IC 3'!$D$12)</f>
        <v>Fortalecer y cualificar los procesos de participación y movilización social en las dinámicas y los asuntos culturales de la ciudad.</v>
      </c>
      <c r="I20" s="437"/>
      <c r="J20" s="437"/>
      <c r="K20" s="501"/>
      <c r="L20" s="502"/>
      <c r="M20" s="501"/>
      <c r="N20" s="502"/>
      <c r="O20" s="437"/>
      <c r="P20" s="453"/>
      <c r="Q20" s="374">
        <f>IF('Ficha IC 3'!$K$25="","",'Ficha IC 3'!$K$25)</f>
        <v>0.17499999999999999</v>
      </c>
      <c r="R20" s="311" t="str">
        <f>IF('Ficha IC 3'!$B$25="","",'Ficha IC 3'!$B$25)</f>
        <v>ES_9</v>
      </c>
      <c r="S20" s="304" t="str">
        <f>IF('Ficha IC 3'!$C$25="","",'Ficha IC 3'!$C$25)</f>
        <v>Fortalecimiento en el uso de las herramientas tecnológicas para el trabajo en territorio y el diálogo en doble vía con los agentes del sector.</v>
      </c>
      <c r="T20" s="180" t="str">
        <f>IF('Ficha IC 3'!$H$25="","",'Ficha IC 3'!$H$25)</f>
        <v>Dirección de Cultura Ciudadana</v>
      </c>
      <c r="U20" s="359">
        <f>IFERROR(IF(OR(AF20="",W20=""),"",AF20*W20),"")</f>
        <v>1</v>
      </c>
      <c r="V20" s="311">
        <f>U20</f>
        <v>1</v>
      </c>
      <c r="W20" s="357">
        <f>IF('Ficha IC 3'!$AC$25="","",'Ficha IC 3'!$AC$25)</f>
        <v>1</v>
      </c>
      <c r="X20" s="311" t="str">
        <f>IF('Ficha IC 3'!$L$25="","",'Ficha IC 3'!$L$25)</f>
        <v>IND_13</v>
      </c>
      <c r="Y20" s="304" t="str">
        <f>IF('Ficha IC 3'!$M$25="","",'Ficha IC 3'!$M$25)</f>
        <v>Porcentaje de avance de la estrategia institucional y sectorial que articule arte ciencia y tecnología permitiendo el desarrollo de la gestión administrativa y misional mediante la apropiación de las TI.</v>
      </c>
      <c r="Z20" s="327" t="str">
        <f>IF(X20="","",VLOOKUP(X20,Indicadores_[],3,FALSE))</f>
        <v>PI. 7646
Meta 2</v>
      </c>
      <c r="AA20" s="310" t="s">
        <v>756</v>
      </c>
      <c r="AB20" s="311">
        <v>1</v>
      </c>
      <c r="AC20" s="211"/>
      <c r="AD20" s="162">
        <f t="shared" si="0"/>
        <v>1.26</v>
      </c>
      <c r="AE20" s="162">
        <f t="shared" si="7"/>
        <v>1.26</v>
      </c>
      <c r="AF20" s="227">
        <f t="shared" si="8"/>
        <v>1</v>
      </c>
      <c r="AG20" s="180">
        <f t="shared" si="46"/>
        <v>1</v>
      </c>
      <c r="AH20" s="162">
        <v>0.06</v>
      </c>
      <c r="AI20" s="162">
        <v>0.06</v>
      </c>
      <c r="AJ20" s="227">
        <f t="shared" si="19"/>
        <v>1</v>
      </c>
      <c r="AK20" s="180">
        <f t="shared" si="20"/>
        <v>1</v>
      </c>
      <c r="AL20" s="162">
        <v>0.2</v>
      </c>
      <c r="AM20" s="162">
        <v>0.2</v>
      </c>
      <c r="AN20" s="400">
        <f t="shared" si="9"/>
        <v>1</v>
      </c>
      <c r="AO20" s="399">
        <f t="shared" si="10"/>
        <v>1</v>
      </c>
      <c r="AP20" s="180">
        <v>0.04</v>
      </c>
      <c r="AQ20" s="180">
        <v>0.04</v>
      </c>
      <c r="AR20" s="402">
        <f t="shared" si="11"/>
        <v>1</v>
      </c>
      <c r="AS20" s="401">
        <f t="shared" si="12"/>
        <v>1</v>
      </c>
      <c r="AT20" s="180">
        <v>0.1</v>
      </c>
      <c r="AU20" s="180">
        <v>0.1</v>
      </c>
      <c r="AV20" s="402">
        <f t="shared" si="13"/>
        <v>1</v>
      </c>
      <c r="AW20" s="401">
        <f t="shared" si="14"/>
        <v>1</v>
      </c>
      <c r="AX20" s="180">
        <v>0.16</v>
      </c>
      <c r="AY20" s="180">
        <v>0.16</v>
      </c>
      <c r="AZ20" s="402">
        <f t="shared" si="15"/>
        <v>1</v>
      </c>
      <c r="BA20" s="403">
        <f t="shared" si="1"/>
        <v>1</v>
      </c>
      <c r="BB20" s="180">
        <v>0.2</v>
      </c>
      <c r="BC20" s="180">
        <v>0.2</v>
      </c>
      <c r="BD20" s="404">
        <f t="shared" si="16"/>
        <v>1</v>
      </c>
      <c r="BE20" s="403">
        <f t="shared" si="2"/>
        <v>1</v>
      </c>
      <c r="BF20" s="180">
        <v>0.04</v>
      </c>
      <c r="BG20" s="180">
        <v>0.04</v>
      </c>
      <c r="BH20" s="406">
        <f t="shared" si="17"/>
        <v>1</v>
      </c>
      <c r="BI20" s="405">
        <f t="shared" si="3"/>
        <v>1</v>
      </c>
      <c r="BJ20" s="180">
        <v>0.1</v>
      </c>
      <c r="BK20" s="180">
        <v>0.1</v>
      </c>
      <c r="BL20" s="406">
        <f t="shared" si="18"/>
        <v>1</v>
      </c>
      <c r="BM20" s="405">
        <f t="shared" si="4"/>
        <v>1</v>
      </c>
      <c r="BN20" s="180">
        <v>0.16</v>
      </c>
      <c r="BO20" s="180">
        <v>0.16</v>
      </c>
      <c r="BP20" s="408">
        <f t="shared" si="21"/>
        <v>1</v>
      </c>
      <c r="BQ20" s="407">
        <f t="shared" si="5"/>
        <v>1</v>
      </c>
      <c r="BR20" s="180">
        <v>0.2</v>
      </c>
      <c r="BS20" s="180">
        <v>0.2</v>
      </c>
      <c r="BT20" s="408">
        <f t="shared" si="22"/>
        <v>1</v>
      </c>
      <c r="BU20" s="407">
        <f t="shared" si="6"/>
        <v>1</v>
      </c>
      <c r="BV20" s="180"/>
      <c r="BW20" s="180"/>
      <c r="BX20" s="227"/>
      <c r="BY20" s="180"/>
      <c r="BZ20" s="180"/>
      <c r="CA20" s="180"/>
      <c r="CB20" s="227" t="str">
        <f t="shared" si="23"/>
        <v/>
      </c>
      <c r="CC20" s="180" t="str">
        <f t="shared" si="24"/>
        <v/>
      </c>
      <c r="CD20" s="180"/>
      <c r="CE20" s="180"/>
      <c r="CF20" s="227" t="str">
        <f t="shared" si="25"/>
        <v/>
      </c>
      <c r="CG20" s="180" t="str">
        <f t="shared" si="26"/>
        <v/>
      </c>
      <c r="CH20" s="180"/>
      <c r="CI20" s="180"/>
      <c r="CJ20" s="227" t="str">
        <f t="shared" si="27"/>
        <v/>
      </c>
      <c r="CK20" s="180" t="str">
        <f t="shared" si="28"/>
        <v/>
      </c>
      <c r="CL20" s="180"/>
      <c r="CM20" s="180"/>
      <c r="CN20" s="227" t="str">
        <f t="shared" si="29"/>
        <v/>
      </c>
      <c r="CO20" s="180" t="str">
        <f t="shared" si="30"/>
        <v/>
      </c>
      <c r="CP20" s="180"/>
      <c r="CQ20" s="180"/>
      <c r="CR20" s="227" t="str">
        <f t="shared" si="31"/>
        <v/>
      </c>
      <c r="CS20" s="180" t="str">
        <f t="shared" si="32"/>
        <v/>
      </c>
      <c r="CT20" s="180"/>
      <c r="CU20" s="180"/>
      <c r="CV20" s="227"/>
      <c r="CW20" s="180"/>
      <c r="CX20" s="180"/>
      <c r="CY20" s="180"/>
      <c r="CZ20" s="227"/>
      <c r="DA20" s="180"/>
      <c r="DB20" s="151"/>
    </row>
    <row r="21" spans="2:106" ht="71.25" customHeight="1" x14ac:dyDescent="0.35">
      <c r="B21" s="150"/>
      <c r="C21" s="463"/>
      <c r="D21" s="239" t="str">
        <f>IF('Ficha IC 4'!$B$14="","",'Ficha IC 4'!$B$14)</f>
        <v>Indicador compuesto creación y sostenibilidad de iniciativas culturales y recreo-deportivas</v>
      </c>
      <c r="E21" s="458"/>
      <c r="F21" s="465">
        <v>0.105</v>
      </c>
      <c r="G21" s="180" t="str">
        <f>IF('Ficha IC 4'!$B$12="","",'Ficha IC 4'!$B$12)</f>
        <v>OB_ES_4</v>
      </c>
      <c r="H21" s="304" t="str">
        <f>IF('Ficha IC 4'!$D$12="","",'Ficha IC 4'!$D$12)</f>
        <v>Ampliar las opciones y oportunidades para la creación y sostenibilidad de iniciativas culturales y recreo- deportivas  generadas por las organizaciones comunitarias, los agentes y profesionales del sector.</v>
      </c>
      <c r="I21" s="437">
        <f>IF('Ficha IC 4'!$B$16="","",'Ficha IC 4'!$B$16)</f>
        <v>0.95</v>
      </c>
      <c r="J21" s="437">
        <f>IF('Ficha IC 4'!$D$16="","",'Ficha IC 4'!$D$16)</f>
        <v>0.92</v>
      </c>
      <c r="K21" s="501"/>
      <c r="L21" s="502"/>
      <c r="M21" s="501"/>
      <c r="N21" s="502"/>
      <c r="O21" s="437">
        <f>IF(OR(Q21="",U21="",Q24="",U24="",Q25="",U25="",Q26="",U26=""),"",(U21*Q21)+(U24*Q24)+(U25*Q25)+(U26*Q26))</f>
        <v>1.0643338532245117</v>
      </c>
      <c r="P21" s="453">
        <f>O21</f>
        <v>1.0643338532245117</v>
      </c>
      <c r="Q21" s="489">
        <f>IF('Ficha IC 4'!$L$22="","",'Ficha IC 4'!$L$22)</f>
        <v>0.3</v>
      </c>
      <c r="R21" s="466" t="str">
        <f>IF('Ficha IC 4'!$B$22="","",'Ficha IC 4'!$B$22)</f>
        <v>ES_10</v>
      </c>
      <c r="S21" s="304" t="str">
        <f>IF('Ficha IC 4'!$C22="","",'Ficha IC 4'!$C22)</f>
        <v>Desarrollo e implementación de los componentes de la política pública de economía cultural y creativa.</v>
      </c>
      <c r="T21" s="180" t="str">
        <f>IF('Ficha IC 4'!$I22="","",'Ficha IC 4'!$I22)</f>
        <v>Subsecretaría de Gobernanza</v>
      </c>
      <c r="U21" s="441">
        <f>IFERROR(IF(OR(AF21="",W21="",AF22="",W22="",AF22="",W23="",AF23=""),"",(AF21*W21)+(AF22*W22)+(AF23*W23)),"")</f>
        <v>1</v>
      </c>
      <c r="V21" s="442">
        <f>U21</f>
        <v>1</v>
      </c>
      <c r="W21" s="357">
        <f>IF('Ficha IC 4'!$AD22="","",'Ficha IC 4'!$AD22)</f>
        <v>0.3</v>
      </c>
      <c r="X21" s="311" t="str">
        <f>IF('Ficha IC 4'!$M22="","",'Ficha IC 4'!$M22)</f>
        <v>IND_14</v>
      </c>
      <c r="Y21" s="304" t="str">
        <f>IF('Ficha IC 4'!$N22="","",'Ficha IC 4'!$N22)</f>
        <v>Porcentual de la estrategia para fortalecer y consolidar Distritos Creativos como soporte territorial de las apuestas de desarrollo económico de la ciudad región.</v>
      </c>
      <c r="Z21" s="327" t="str">
        <f>IF(X21="","",VLOOKUP(X21,Indicadores_[],3,FALSE))</f>
        <v>PI. 7881
Meta 1</v>
      </c>
      <c r="AA21" s="310" t="s">
        <v>756</v>
      </c>
      <c r="AB21" s="311">
        <v>1</v>
      </c>
      <c r="AC21" s="211"/>
      <c r="AD21" s="162">
        <f t="shared" si="0"/>
        <v>5.2700000000000005</v>
      </c>
      <c r="AE21" s="162">
        <f t="shared" si="7"/>
        <v>5.2700000000000005</v>
      </c>
      <c r="AF21" s="227">
        <f t="shared" si="8"/>
        <v>1</v>
      </c>
      <c r="AG21" s="180">
        <f t="shared" si="46"/>
        <v>1</v>
      </c>
      <c r="AH21" s="162">
        <v>0.15</v>
      </c>
      <c r="AI21" s="162">
        <v>0.15</v>
      </c>
      <c r="AJ21" s="227">
        <f t="shared" si="19"/>
        <v>1</v>
      </c>
      <c r="AK21" s="180">
        <f t="shared" si="20"/>
        <v>1</v>
      </c>
      <c r="AL21" s="162">
        <v>0.12</v>
      </c>
      <c r="AM21" s="162">
        <v>0.12</v>
      </c>
      <c r="AN21" s="400">
        <f t="shared" si="9"/>
        <v>1</v>
      </c>
      <c r="AO21" s="399">
        <f t="shared" si="10"/>
        <v>1</v>
      </c>
      <c r="AP21" s="162">
        <v>0.2</v>
      </c>
      <c r="AQ21" s="162">
        <v>0.2</v>
      </c>
      <c r="AR21" s="402">
        <f t="shared" si="11"/>
        <v>1</v>
      </c>
      <c r="AS21" s="401">
        <f t="shared" si="12"/>
        <v>1</v>
      </c>
      <c r="AT21" s="162">
        <v>0.5</v>
      </c>
      <c r="AU21" s="162">
        <v>0.5</v>
      </c>
      <c r="AV21" s="402">
        <f t="shared" si="13"/>
        <v>1</v>
      </c>
      <c r="AW21" s="401">
        <f t="shared" si="14"/>
        <v>1</v>
      </c>
      <c r="AX21" s="162">
        <v>0.8</v>
      </c>
      <c r="AY21" s="162">
        <v>0.8</v>
      </c>
      <c r="AZ21" s="402">
        <f t="shared" si="15"/>
        <v>1</v>
      </c>
      <c r="BA21" s="403">
        <f t="shared" si="1"/>
        <v>1</v>
      </c>
      <c r="BB21" s="162">
        <v>1</v>
      </c>
      <c r="BC21" s="180">
        <v>1</v>
      </c>
      <c r="BD21" s="404">
        <f t="shared" si="16"/>
        <v>1</v>
      </c>
      <c r="BE21" s="403">
        <f t="shared" si="2"/>
        <v>1</v>
      </c>
      <c r="BF21" s="162">
        <v>0.2</v>
      </c>
      <c r="BG21" s="162">
        <v>0.2</v>
      </c>
      <c r="BH21" s="406">
        <f t="shared" si="17"/>
        <v>1</v>
      </c>
      <c r="BI21" s="405">
        <f t="shared" si="3"/>
        <v>1</v>
      </c>
      <c r="BJ21" s="162">
        <v>0.5</v>
      </c>
      <c r="BK21" s="162">
        <v>0.5</v>
      </c>
      <c r="BL21" s="406">
        <f t="shared" si="18"/>
        <v>1</v>
      </c>
      <c r="BM21" s="405">
        <f t="shared" si="4"/>
        <v>1</v>
      </c>
      <c r="BN21" s="162">
        <v>0.8</v>
      </c>
      <c r="BO21" s="162">
        <v>0.8</v>
      </c>
      <c r="BP21" s="408">
        <f t="shared" si="21"/>
        <v>1</v>
      </c>
      <c r="BQ21" s="407">
        <f t="shared" si="5"/>
        <v>1</v>
      </c>
      <c r="BR21" s="162">
        <v>1</v>
      </c>
      <c r="BS21" s="180">
        <v>1</v>
      </c>
      <c r="BT21" s="408">
        <f t="shared" si="22"/>
        <v>1</v>
      </c>
      <c r="BU21" s="407">
        <f t="shared" si="6"/>
        <v>1</v>
      </c>
      <c r="BV21" s="162"/>
      <c r="BW21" s="180"/>
      <c r="BX21" s="227"/>
      <c r="BY21" s="180"/>
      <c r="BZ21" s="162"/>
      <c r="CA21" s="180"/>
      <c r="CB21" s="227" t="str">
        <f t="shared" si="23"/>
        <v/>
      </c>
      <c r="CC21" s="180" t="str">
        <f t="shared" si="24"/>
        <v/>
      </c>
      <c r="CD21" s="162"/>
      <c r="CE21" s="180"/>
      <c r="CF21" s="227" t="str">
        <f t="shared" si="25"/>
        <v/>
      </c>
      <c r="CG21" s="180" t="str">
        <f t="shared" si="26"/>
        <v/>
      </c>
      <c r="CH21" s="162"/>
      <c r="CI21" s="180"/>
      <c r="CJ21" s="227" t="str">
        <f t="shared" si="27"/>
        <v/>
      </c>
      <c r="CK21" s="180" t="str">
        <f t="shared" si="28"/>
        <v/>
      </c>
      <c r="CL21" s="180"/>
      <c r="CM21" s="180"/>
      <c r="CN21" s="227" t="str">
        <f t="shared" si="29"/>
        <v/>
      </c>
      <c r="CO21" s="180" t="str">
        <f t="shared" si="30"/>
        <v/>
      </c>
      <c r="CP21" s="180"/>
      <c r="CQ21" s="180"/>
      <c r="CR21" s="227" t="str">
        <f t="shared" si="31"/>
        <v/>
      </c>
      <c r="CS21" s="180" t="str">
        <f t="shared" si="32"/>
        <v/>
      </c>
      <c r="CT21" s="180"/>
      <c r="CU21" s="180"/>
      <c r="CV21" s="227"/>
      <c r="CW21" s="180"/>
      <c r="CX21" s="180"/>
      <c r="CY21" s="180"/>
      <c r="CZ21" s="227"/>
      <c r="DA21" s="180"/>
      <c r="DB21" s="151"/>
    </row>
    <row r="22" spans="2:106" ht="71.25" customHeight="1" x14ac:dyDescent="0.35">
      <c r="B22" s="150"/>
      <c r="C22" s="463"/>
      <c r="D22" s="239" t="str">
        <f>IF('Ficha IC 4'!$B$14="","",'Ficha IC 4'!$B$14)</f>
        <v>Indicador compuesto creación y sostenibilidad de iniciativas culturales y recreo-deportivas</v>
      </c>
      <c r="E22" s="458"/>
      <c r="F22" s="465"/>
      <c r="G22" s="180" t="str">
        <f>IF('Ficha IC 4'!$B$12="","",'Ficha IC 4'!$B$12)</f>
        <v>OB_ES_4</v>
      </c>
      <c r="H22" s="304" t="str">
        <f>IF('Ficha IC 4'!$D$12="","",'Ficha IC 4'!$D$12)</f>
        <v>Ampliar las opciones y oportunidades para la creación y sostenibilidad de iniciativas culturales y recreo- deportivas  generadas por las organizaciones comunitarias, los agentes y profesionales del sector.</v>
      </c>
      <c r="I22" s="437"/>
      <c r="J22" s="437"/>
      <c r="K22" s="501"/>
      <c r="L22" s="502"/>
      <c r="M22" s="501"/>
      <c r="N22" s="502"/>
      <c r="O22" s="437"/>
      <c r="P22" s="453"/>
      <c r="Q22" s="489"/>
      <c r="R22" s="468"/>
      <c r="S22" s="304" t="str">
        <f>IF('Ficha IC 4'!$C22="","",'Ficha IC 4'!$C22)</f>
        <v>Desarrollo e implementación de los componentes de la política pública de economía cultural y creativa.</v>
      </c>
      <c r="T22" s="180" t="str">
        <f>IF('Ficha IC 4'!$I22="","",'Ficha IC 4'!$I22)</f>
        <v>Subsecretaría de Gobernanza</v>
      </c>
      <c r="U22" s="441"/>
      <c r="V22" s="442"/>
      <c r="W22" s="357">
        <f>IF('Ficha IC 4'!$AD23="","",'Ficha IC 4'!$AD23)</f>
        <v>0.4</v>
      </c>
      <c r="X22" s="311" t="str">
        <f>IF('Ficha IC 4'!$M23="","",'Ficha IC 4'!$M23)</f>
        <v>IND_15</v>
      </c>
      <c r="Y22" s="304" t="str">
        <f>IF('Ficha IC 4'!$N23="","",'Ficha IC 4'!$N23)</f>
        <v>Porcentual de la estrategia para el fortalecimiento de la cadena de valor diseñados e implementados.</v>
      </c>
      <c r="Z22" s="327" t="str">
        <f>IF(X22="","",VLOOKUP(X22,Indicadores_[],3,FALSE))</f>
        <v>PI. 7881
IMP 182</v>
      </c>
      <c r="AA22" s="310" t="s">
        <v>756</v>
      </c>
      <c r="AB22" s="311">
        <v>1</v>
      </c>
      <c r="AC22" s="211"/>
      <c r="AD22" s="162">
        <f t="shared" si="0"/>
        <v>6.3999999999999995</v>
      </c>
      <c r="AE22" s="162">
        <f t="shared" si="7"/>
        <v>6.3999999999999995</v>
      </c>
      <c r="AF22" s="227">
        <f t="shared" si="8"/>
        <v>1</v>
      </c>
      <c r="AG22" s="180">
        <f t="shared" si="46"/>
        <v>1</v>
      </c>
      <c r="AH22" s="162">
        <v>0.4</v>
      </c>
      <c r="AI22" s="162">
        <v>0.4</v>
      </c>
      <c r="AJ22" s="227">
        <f t="shared" si="19"/>
        <v>1</v>
      </c>
      <c r="AK22" s="180">
        <f t="shared" si="20"/>
        <v>1</v>
      </c>
      <c r="AL22" s="162">
        <v>1</v>
      </c>
      <c r="AM22" s="162">
        <v>1</v>
      </c>
      <c r="AN22" s="400">
        <f t="shared" si="9"/>
        <v>1</v>
      </c>
      <c r="AO22" s="399">
        <f t="shared" si="10"/>
        <v>1</v>
      </c>
      <c r="AP22" s="162">
        <v>0.2</v>
      </c>
      <c r="AQ22" s="180">
        <v>0.2</v>
      </c>
      <c r="AR22" s="402">
        <f t="shared" si="11"/>
        <v>1</v>
      </c>
      <c r="AS22" s="401">
        <f t="shared" si="12"/>
        <v>1</v>
      </c>
      <c r="AT22" s="162">
        <v>0.5</v>
      </c>
      <c r="AU22" s="162">
        <v>0.5</v>
      </c>
      <c r="AV22" s="402">
        <f t="shared" si="13"/>
        <v>1</v>
      </c>
      <c r="AW22" s="401">
        <f t="shared" si="14"/>
        <v>1</v>
      </c>
      <c r="AX22" s="162">
        <v>0.8</v>
      </c>
      <c r="AY22" s="162">
        <v>0.8</v>
      </c>
      <c r="AZ22" s="402">
        <f t="shared" si="15"/>
        <v>1</v>
      </c>
      <c r="BA22" s="403">
        <f t="shared" si="1"/>
        <v>1</v>
      </c>
      <c r="BB22" s="162">
        <v>1</v>
      </c>
      <c r="BC22" s="180">
        <v>1</v>
      </c>
      <c r="BD22" s="404">
        <f t="shared" si="16"/>
        <v>1</v>
      </c>
      <c r="BE22" s="403">
        <f t="shared" si="2"/>
        <v>1</v>
      </c>
      <c r="BF22" s="162">
        <v>0.2</v>
      </c>
      <c r="BG22" s="162">
        <v>0.2</v>
      </c>
      <c r="BH22" s="406">
        <f t="shared" si="17"/>
        <v>1</v>
      </c>
      <c r="BI22" s="405">
        <f t="shared" si="3"/>
        <v>1</v>
      </c>
      <c r="BJ22" s="162">
        <v>0.5</v>
      </c>
      <c r="BK22" s="162">
        <v>0.5</v>
      </c>
      <c r="BL22" s="406">
        <f t="shared" si="18"/>
        <v>1</v>
      </c>
      <c r="BM22" s="405">
        <f t="shared" si="4"/>
        <v>1</v>
      </c>
      <c r="BN22" s="162">
        <v>0.8</v>
      </c>
      <c r="BO22" s="180">
        <v>0.8</v>
      </c>
      <c r="BP22" s="408">
        <f t="shared" si="21"/>
        <v>1</v>
      </c>
      <c r="BQ22" s="407">
        <f t="shared" si="5"/>
        <v>1</v>
      </c>
      <c r="BR22" s="162">
        <v>1</v>
      </c>
      <c r="BS22" s="180">
        <v>1</v>
      </c>
      <c r="BT22" s="408">
        <f t="shared" si="22"/>
        <v>1</v>
      </c>
      <c r="BU22" s="407">
        <f t="shared" si="6"/>
        <v>1</v>
      </c>
      <c r="BV22" s="162"/>
      <c r="BW22" s="180"/>
      <c r="BX22" s="227"/>
      <c r="BY22" s="180"/>
      <c r="BZ22" s="162"/>
      <c r="CA22" s="180"/>
      <c r="CB22" s="227" t="str">
        <f t="shared" si="23"/>
        <v/>
      </c>
      <c r="CC22" s="180" t="str">
        <f t="shared" si="24"/>
        <v/>
      </c>
      <c r="CD22" s="162"/>
      <c r="CE22" s="180"/>
      <c r="CF22" s="227" t="str">
        <f t="shared" si="25"/>
        <v/>
      </c>
      <c r="CG22" s="180" t="str">
        <f t="shared" si="26"/>
        <v/>
      </c>
      <c r="CH22" s="162"/>
      <c r="CI22" s="180"/>
      <c r="CJ22" s="227" t="str">
        <f t="shared" si="27"/>
        <v/>
      </c>
      <c r="CK22" s="180" t="str">
        <f t="shared" si="28"/>
        <v/>
      </c>
      <c r="CL22" s="180"/>
      <c r="CM22" s="180"/>
      <c r="CN22" s="227" t="str">
        <f t="shared" si="29"/>
        <v/>
      </c>
      <c r="CO22" s="180" t="str">
        <f t="shared" si="30"/>
        <v/>
      </c>
      <c r="CP22" s="180"/>
      <c r="CQ22" s="180"/>
      <c r="CR22" s="227" t="str">
        <f t="shared" si="31"/>
        <v/>
      </c>
      <c r="CS22" s="180" t="str">
        <f t="shared" si="32"/>
        <v/>
      </c>
      <c r="CT22" s="180"/>
      <c r="CU22" s="180"/>
      <c r="CV22" s="227"/>
      <c r="CW22" s="180"/>
      <c r="CX22" s="180"/>
      <c r="CY22" s="180"/>
      <c r="CZ22" s="227"/>
      <c r="DA22" s="180"/>
      <c r="DB22" s="151"/>
    </row>
    <row r="23" spans="2:106" ht="71.25" customHeight="1" x14ac:dyDescent="0.35">
      <c r="B23" s="150"/>
      <c r="C23" s="463"/>
      <c r="D23" s="239" t="str">
        <f>IF('Ficha IC 4'!$B$14="","",'Ficha IC 4'!$B$14)</f>
        <v>Indicador compuesto creación y sostenibilidad de iniciativas culturales y recreo-deportivas</v>
      </c>
      <c r="E23" s="458"/>
      <c r="F23" s="465"/>
      <c r="G23" s="180" t="str">
        <f>IF('Ficha IC 4'!$B$12="","",'Ficha IC 4'!$B$12)</f>
        <v>OB_ES_4</v>
      </c>
      <c r="H23" s="304" t="str">
        <f>IF('Ficha IC 4'!$D$12="","",'Ficha IC 4'!$D$12)</f>
        <v>Ampliar las opciones y oportunidades para la creación y sostenibilidad de iniciativas culturales y recreo- deportivas  generadas por las organizaciones comunitarias, los agentes y profesionales del sector.</v>
      </c>
      <c r="I23" s="437"/>
      <c r="J23" s="437"/>
      <c r="K23" s="501"/>
      <c r="L23" s="502"/>
      <c r="M23" s="501"/>
      <c r="N23" s="502"/>
      <c r="O23" s="437"/>
      <c r="P23" s="453"/>
      <c r="Q23" s="489"/>
      <c r="R23" s="467"/>
      <c r="S23" s="304" t="str">
        <f>IF('Ficha IC 4'!$C22="","",'Ficha IC 4'!$C22)</f>
        <v>Desarrollo e implementación de los componentes de la política pública de economía cultural y creativa.</v>
      </c>
      <c r="T23" s="180" t="str">
        <f>IF('Ficha IC 4'!$I22="","",'Ficha IC 4'!$I22)</f>
        <v>Subsecretaría de Gobernanza</v>
      </c>
      <c r="U23" s="441"/>
      <c r="V23" s="442"/>
      <c r="W23" s="357">
        <f>IF('Ficha IC 4'!$AD24="","",'Ficha IC 4'!$AD24)</f>
        <v>0.3</v>
      </c>
      <c r="X23" s="311" t="str">
        <f>IF('Ficha IC 4'!$M24="","",'Ficha IC 4'!$M24)</f>
        <v>IND_16</v>
      </c>
      <c r="Y23" s="304" t="str">
        <f>IF('Ficha IC 4'!$N24="","",'Ficha IC 4'!$N24)</f>
        <v>Porcentual de la estrategia para orientar la toma de decisiones para el fortalecimiento de la economía cultural y creativa, así como para promover su reactivación y sostenibilidad</v>
      </c>
      <c r="Z23" s="327" t="str">
        <f>IF(X23="","",VLOOKUP(X23,Indicadores_[],3,FALSE))</f>
        <v>PI. 7881
Meta 3</v>
      </c>
      <c r="AA23" s="310" t="s">
        <v>756</v>
      </c>
      <c r="AB23" s="311">
        <v>1</v>
      </c>
      <c r="AC23" s="211"/>
      <c r="AD23" s="162">
        <f t="shared" si="0"/>
        <v>5.3900000000000006</v>
      </c>
      <c r="AE23" s="162">
        <f t="shared" si="7"/>
        <v>5.3900000000000006</v>
      </c>
      <c r="AF23" s="227">
        <f t="shared" si="8"/>
        <v>1</v>
      </c>
      <c r="AG23" s="180">
        <f t="shared" si="46"/>
        <v>1</v>
      </c>
      <c r="AH23" s="162">
        <v>0.08</v>
      </c>
      <c r="AI23" s="162">
        <v>0.08</v>
      </c>
      <c r="AJ23" s="227">
        <f t="shared" si="19"/>
        <v>1</v>
      </c>
      <c r="AK23" s="180">
        <f t="shared" si="20"/>
        <v>1</v>
      </c>
      <c r="AL23" s="162">
        <v>0.31</v>
      </c>
      <c r="AM23" s="162">
        <v>0.31</v>
      </c>
      <c r="AN23" s="400">
        <f t="shared" si="9"/>
        <v>1</v>
      </c>
      <c r="AO23" s="399">
        <f t="shared" si="10"/>
        <v>1</v>
      </c>
      <c r="AP23" s="162">
        <v>0.2</v>
      </c>
      <c r="AQ23" s="162">
        <v>0.2</v>
      </c>
      <c r="AR23" s="402">
        <f t="shared" si="11"/>
        <v>1</v>
      </c>
      <c r="AS23" s="401">
        <f t="shared" si="12"/>
        <v>1</v>
      </c>
      <c r="AT23" s="162">
        <v>0.5</v>
      </c>
      <c r="AU23" s="162">
        <v>0.5</v>
      </c>
      <c r="AV23" s="402">
        <f t="shared" si="13"/>
        <v>1</v>
      </c>
      <c r="AW23" s="401">
        <f t="shared" si="14"/>
        <v>1</v>
      </c>
      <c r="AX23" s="162">
        <v>0.8</v>
      </c>
      <c r="AY23" s="162">
        <v>0.8</v>
      </c>
      <c r="AZ23" s="402">
        <f t="shared" si="15"/>
        <v>1</v>
      </c>
      <c r="BA23" s="403">
        <f t="shared" si="1"/>
        <v>1</v>
      </c>
      <c r="BB23" s="162">
        <v>1</v>
      </c>
      <c r="BC23" s="180">
        <v>1</v>
      </c>
      <c r="BD23" s="404">
        <f t="shared" si="16"/>
        <v>1</v>
      </c>
      <c r="BE23" s="403">
        <f t="shared" si="2"/>
        <v>1</v>
      </c>
      <c r="BF23" s="162">
        <v>0.2</v>
      </c>
      <c r="BG23" s="162">
        <v>0.2</v>
      </c>
      <c r="BH23" s="406">
        <f t="shared" si="17"/>
        <v>1</v>
      </c>
      <c r="BI23" s="405">
        <f t="shared" si="3"/>
        <v>1</v>
      </c>
      <c r="BJ23" s="162">
        <v>0.5</v>
      </c>
      <c r="BK23" s="162">
        <v>0.5</v>
      </c>
      <c r="BL23" s="406">
        <f t="shared" si="18"/>
        <v>1</v>
      </c>
      <c r="BM23" s="405">
        <f t="shared" si="4"/>
        <v>1</v>
      </c>
      <c r="BN23" s="162">
        <v>0.8</v>
      </c>
      <c r="BO23" s="180">
        <v>0.8</v>
      </c>
      <c r="BP23" s="408">
        <f t="shared" si="21"/>
        <v>1</v>
      </c>
      <c r="BQ23" s="407">
        <f t="shared" si="5"/>
        <v>1</v>
      </c>
      <c r="BR23" s="162">
        <v>1</v>
      </c>
      <c r="BS23" s="180">
        <v>1</v>
      </c>
      <c r="BT23" s="408">
        <f t="shared" si="22"/>
        <v>1</v>
      </c>
      <c r="BU23" s="407">
        <f t="shared" si="6"/>
        <v>1</v>
      </c>
      <c r="BV23" s="162"/>
      <c r="BW23" s="162"/>
      <c r="BX23" s="227"/>
      <c r="BY23" s="180"/>
      <c r="BZ23" s="162"/>
      <c r="CA23" s="180"/>
      <c r="CB23" s="227" t="str">
        <f t="shared" si="23"/>
        <v/>
      </c>
      <c r="CC23" s="180" t="str">
        <f t="shared" si="24"/>
        <v/>
      </c>
      <c r="CD23" s="162"/>
      <c r="CE23" s="180"/>
      <c r="CF23" s="227" t="str">
        <f t="shared" si="25"/>
        <v/>
      </c>
      <c r="CG23" s="180" t="str">
        <f t="shared" si="26"/>
        <v/>
      </c>
      <c r="CH23" s="162"/>
      <c r="CI23" s="180"/>
      <c r="CJ23" s="227" t="str">
        <f t="shared" si="27"/>
        <v/>
      </c>
      <c r="CK23" s="180" t="str">
        <f t="shared" si="28"/>
        <v/>
      </c>
      <c r="CL23" s="180"/>
      <c r="CM23" s="180"/>
      <c r="CN23" s="227" t="str">
        <f t="shared" si="29"/>
        <v/>
      </c>
      <c r="CO23" s="180" t="str">
        <f t="shared" si="30"/>
        <v/>
      </c>
      <c r="CP23" s="180"/>
      <c r="CQ23" s="180"/>
      <c r="CR23" s="227" t="str">
        <f t="shared" si="31"/>
        <v/>
      </c>
      <c r="CS23" s="180" t="str">
        <f t="shared" si="32"/>
        <v/>
      </c>
      <c r="CT23" s="180"/>
      <c r="CU23" s="180"/>
      <c r="CV23" s="227"/>
      <c r="CW23" s="180"/>
      <c r="CX23" s="180"/>
      <c r="CY23" s="180"/>
      <c r="CZ23" s="227"/>
      <c r="DA23" s="180"/>
      <c r="DB23" s="151"/>
    </row>
    <row r="24" spans="2:106" ht="71.25" customHeight="1" x14ac:dyDescent="0.35">
      <c r="B24" s="150"/>
      <c r="C24" s="463"/>
      <c r="D24" s="239" t="str">
        <f>IF('Ficha IC 4'!$B$14="","",'Ficha IC 4'!$B$14)</f>
        <v>Indicador compuesto creación y sostenibilidad de iniciativas culturales y recreo-deportivas</v>
      </c>
      <c r="E24" s="458"/>
      <c r="F24" s="465"/>
      <c r="G24" s="180" t="str">
        <f>IF('Ficha IC 4'!$B$12="","",'Ficha IC 4'!$B$12)</f>
        <v>OB_ES_4</v>
      </c>
      <c r="H24" s="304" t="str">
        <f>IF('Ficha IC 4'!$D$12="","",'Ficha IC 4'!$D$12)</f>
        <v>Ampliar las opciones y oportunidades para la creación y sostenibilidad de iniciativas culturales y recreo- deportivas  generadas por las organizaciones comunitarias, los agentes y profesionales del sector.</v>
      </c>
      <c r="I24" s="437"/>
      <c r="J24" s="437"/>
      <c r="K24" s="501"/>
      <c r="L24" s="502"/>
      <c r="M24" s="501"/>
      <c r="N24" s="502"/>
      <c r="O24" s="437"/>
      <c r="P24" s="453"/>
      <c r="Q24" s="357">
        <f>IF('Ficha IC 4'!$L$25="","",'Ficha IC 4'!$L$25)</f>
        <v>0.26</v>
      </c>
      <c r="R24" s="311" t="str">
        <f>IF('Ficha IC 4'!$B$25="","",'Ficha IC 4'!$B$25)</f>
        <v>ES_11</v>
      </c>
      <c r="S24" s="304" t="str">
        <f>IF('Ficha IC 4'!$C25="","",'Ficha IC 4'!$C25)</f>
        <v>Fortalecimiento de las estrategias de fomento y cualificación.</v>
      </c>
      <c r="T24" s="180" t="str">
        <f>IF('Ficha IC 4'!$I25="","",'Ficha IC 4'!$I25)</f>
        <v>Dirección de Fomento</v>
      </c>
      <c r="U24" s="359">
        <f>IFERROR(IF(OR(AF24="",W24=""),"",AF24*W24),"")</f>
        <v>1.0592765042979944</v>
      </c>
      <c r="V24" s="311">
        <f t="shared" ref="V24:V57" si="47">U24</f>
        <v>1.0592765042979944</v>
      </c>
      <c r="W24" s="357">
        <f>IF('Ficha IC 4'!$AD25="","",'Ficha IC 4'!$AD25)</f>
        <v>1</v>
      </c>
      <c r="X24" s="311" t="str">
        <f>IF('Ficha IC 4'!$M25="","",'Ficha IC 4'!$M25)</f>
        <v>IND_17</v>
      </c>
      <c r="Y24" s="304" t="str">
        <f>IF('Ficha IC 4'!$N25="","",'Ficha IC 4'!$N25)</f>
        <v>Número de contenidos culturales que aporten a la apropiación social de los programas de fomento con énfasis territorial y poblacional</v>
      </c>
      <c r="Z24" s="327" t="str">
        <f>IF(X24="","",VLOOKUP(X24,Indicadores_[],3,FALSE))</f>
        <v>PI. 7650
Meta 5</v>
      </c>
      <c r="AA24" s="310" t="s">
        <v>757</v>
      </c>
      <c r="AB24" s="311">
        <v>4200</v>
      </c>
      <c r="AC24" s="211"/>
      <c r="AD24" s="162">
        <f t="shared" si="0"/>
        <v>5584</v>
      </c>
      <c r="AE24" s="162">
        <f t="shared" si="7"/>
        <v>5915</v>
      </c>
      <c r="AF24" s="227">
        <f t="shared" si="8"/>
        <v>1.0592765042979944</v>
      </c>
      <c r="AG24" s="180">
        <f t="shared" si="46"/>
        <v>1.0592765042979944</v>
      </c>
      <c r="AH24" s="162">
        <v>0</v>
      </c>
      <c r="AI24" s="162">
        <v>0</v>
      </c>
      <c r="AJ24" s="227">
        <f t="shared" si="19"/>
        <v>0</v>
      </c>
      <c r="AK24" s="180">
        <f t="shared" si="20"/>
        <v>0</v>
      </c>
      <c r="AL24" s="162">
        <v>0</v>
      </c>
      <c r="AM24" s="162">
        <v>0</v>
      </c>
      <c r="AN24" s="400">
        <f t="shared" si="9"/>
        <v>0</v>
      </c>
      <c r="AO24" s="399">
        <f t="shared" si="10"/>
        <v>0</v>
      </c>
      <c r="AP24" s="180">
        <v>0</v>
      </c>
      <c r="AQ24" s="180">
        <v>0</v>
      </c>
      <c r="AR24" s="402">
        <f t="shared" si="11"/>
        <v>0</v>
      </c>
      <c r="AS24" s="401">
        <f t="shared" si="12"/>
        <v>0</v>
      </c>
      <c r="AT24" s="180">
        <v>355</v>
      </c>
      <c r="AU24" s="180">
        <v>355</v>
      </c>
      <c r="AV24" s="402">
        <f t="shared" si="13"/>
        <v>1</v>
      </c>
      <c r="AW24" s="401">
        <f t="shared" si="14"/>
        <v>1</v>
      </c>
      <c r="AX24" s="180">
        <v>560</v>
      </c>
      <c r="AY24" s="180">
        <v>563</v>
      </c>
      <c r="AZ24" s="402">
        <f t="shared" si="15"/>
        <v>1.0053571428571428</v>
      </c>
      <c r="BA24" s="403">
        <f t="shared" si="1"/>
        <v>1.0053571428571428</v>
      </c>
      <c r="BB24" s="180">
        <v>1300</v>
      </c>
      <c r="BC24" s="180">
        <v>1300</v>
      </c>
      <c r="BD24" s="404">
        <f t="shared" si="16"/>
        <v>1</v>
      </c>
      <c r="BE24" s="403">
        <f t="shared" si="2"/>
        <v>1</v>
      </c>
      <c r="BF24" s="180">
        <v>269</v>
      </c>
      <c r="BG24" s="180">
        <v>269</v>
      </c>
      <c r="BH24" s="406">
        <f t="shared" si="17"/>
        <v>1</v>
      </c>
      <c r="BI24" s="405">
        <f t="shared" si="3"/>
        <v>1</v>
      </c>
      <c r="BJ24" s="180">
        <v>600</v>
      </c>
      <c r="BK24" s="180">
        <v>829</v>
      </c>
      <c r="BL24" s="406">
        <f t="shared" si="18"/>
        <v>1.3816666666666666</v>
      </c>
      <c r="BM24" s="405">
        <f t="shared" si="4"/>
        <v>1.3816666666666666</v>
      </c>
      <c r="BN24" s="180">
        <v>1100</v>
      </c>
      <c r="BO24" s="180">
        <v>1199</v>
      </c>
      <c r="BP24" s="408">
        <f t="shared" si="21"/>
        <v>1.0900000000000001</v>
      </c>
      <c r="BQ24" s="407">
        <f t="shared" si="5"/>
        <v>1.0900000000000001</v>
      </c>
      <c r="BR24" s="180">
        <v>1400</v>
      </c>
      <c r="BS24" s="180">
        <v>1400</v>
      </c>
      <c r="BT24" s="408">
        <f t="shared" si="22"/>
        <v>1</v>
      </c>
      <c r="BU24" s="407">
        <f t="shared" si="6"/>
        <v>1</v>
      </c>
      <c r="BV24" s="180"/>
      <c r="BW24" s="180"/>
      <c r="BX24" s="227"/>
      <c r="BY24" s="180"/>
      <c r="BZ24" s="180"/>
      <c r="CA24" s="180"/>
      <c r="CB24" s="227" t="str">
        <f t="shared" si="23"/>
        <v/>
      </c>
      <c r="CC24" s="180" t="str">
        <f t="shared" si="24"/>
        <v/>
      </c>
      <c r="CD24" s="180"/>
      <c r="CE24" s="180"/>
      <c r="CF24" s="227" t="str">
        <f t="shared" si="25"/>
        <v/>
      </c>
      <c r="CG24" s="180" t="str">
        <f t="shared" si="26"/>
        <v/>
      </c>
      <c r="CH24" s="180"/>
      <c r="CI24" s="180"/>
      <c r="CJ24" s="227" t="str">
        <f t="shared" si="27"/>
        <v/>
      </c>
      <c r="CK24" s="180" t="str">
        <f t="shared" si="28"/>
        <v/>
      </c>
      <c r="CL24" s="180"/>
      <c r="CM24" s="180"/>
      <c r="CN24" s="227" t="str">
        <f t="shared" si="29"/>
        <v/>
      </c>
      <c r="CO24" s="180" t="str">
        <f t="shared" si="30"/>
        <v/>
      </c>
      <c r="CP24" s="180"/>
      <c r="CQ24" s="180"/>
      <c r="CR24" s="227" t="str">
        <f t="shared" si="31"/>
        <v/>
      </c>
      <c r="CS24" s="180" t="str">
        <f t="shared" si="32"/>
        <v/>
      </c>
      <c r="CT24" s="180"/>
      <c r="CU24" s="180"/>
      <c r="CV24" s="227"/>
      <c r="CW24" s="180"/>
      <c r="CX24" s="180"/>
      <c r="CY24" s="180"/>
      <c r="CZ24" s="227"/>
      <c r="DA24" s="180"/>
      <c r="DB24" s="151"/>
    </row>
    <row r="25" spans="2:106" ht="71.25" customHeight="1" x14ac:dyDescent="0.35">
      <c r="B25" s="150"/>
      <c r="C25" s="463"/>
      <c r="D25" s="239" t="str">
        <f>IF('Ficha IC 4'!$B$14="","",'Ficha IC 4'!$B$14)</f>
        <v>Indicador compuesto creación y sostenibilidad de iniciativas culturales y recreo-deportivas</v>
      </c>
      <c r="E25" s="458"/>
      <c r="F25" s="465"/>
      <c r="G25" s="180" t="str">
        <f>IF('Ficha IC 4'!$B$12="","",'Ficha IC 4'!$B$12)</f>
        <v>OB_ES_4</v>
      </c>
      <c r="H25" s="304" t="str">
        <f>IF('Ficha IC 4'!$D$12="","",'Ficha IC 4'!$D$12)</f>
        <v>Ampliar las opciones y oportunidades para la creación y sostenibilidad de iniciativas culturales y recreo- deportivas  generadas por las organizaciones comunitarias, los agentes y profesionales del sector.</v>
      </c>
      <c r="I25" s="437"/>
      <c r="J25" s="437"/>
      <c r="K25" s="501"/>
      <c r="L25" s="502"/>
      <c r="M25" s="501"/>
      <c r="N25" s="502"/>
      <c r="O25" s="437"/>
      <c r="P25" s="453"/>
      <c r="Q25" s="357">
        <f>IF('Ficha IC 4'!$L$26="","",'Ficha IC 4'!$L$26)</f>
        <v>0.24</v>
      </c>
      <c r="R25" s="311" t="str">
        <f>IF('Ficha IC 4'!$B$26="","",'Ficha IC 4'!$B$26)</f>
        <v>ES_12</v>
      </c>
      <c r="S25" s="304" t="str">
        <f>IF('Ficha IC 4'!$C26="","",'Ficha IC 4'!$C26)</f>
        <v>Gestión eficaz para ampliar la cobertura de los recursos BEPS.</v>
      </c>
      <c r="T25" s="180" t="str">
        <f>IF('Ficha IC 4'!$I26="","",'Ficha IC 4'!$I26)</f>
        <v>Dirección de Fomento</v>
      </c>
      <c r="U25" s="359">
        <f>IFERROR(IF(OR(AF25="",W25=""),"",AF25*W25),"")</f>
        <v>1.185483870967742</v>
      </c>
      <c r="V25" s="311">
        <f t="shared" si="47"/>
        <v>1.185483870967742</v>
      </c>
      <c r="W25" s="357">
        <f>IF('Ficha IC 4'!$AD26="","",'Ficha IC 4'!$AD26)</f>
        <v>1</v>
      </c>
      <c r="X25" s="311" t="str">
        <f>IF('Ficha IC 4'!$M26="","",'Ficha IC 4'!$M26)</f>
        <v>IND_18</v>
      </c>
      <c r="Y25" s="304" t="str">
        <f>IF('Ficha IC 4'!$N26="","",'Ficha IC 4'!$N26)</f>
        <v>Porcentaje de Beneficios Económicos Periódicos (BEPS) entregados</v>
      </c>
      <c r="Z25" s="327" t="str">
        <f>IF(X25="","",VLOOKUP(X25,Indicadores_[],3,FALSE))</f>
        <v>PI. 7885
IMP 3</v>
      </c>
      <c r="AA25" s="310" t="s">
        <v>756</v>
      </c>
      <c r="AB25" s="311">
        <f>IF(X25="","",VLOOKUP(X25,Indicadores_[],4,FALSE))</f>
        <v>100</v>
      </c>
      <c r="AC25" s="211"/>
      <c r="AD25" s="162">
        <f t="shared" si="0"/>
        <v>496</v>
      </c>
      <c r="AE25" s="162">
        <f t="shared" si="7"/>
        <v>588</v>
      </c>
      <c r="AF25" s="227">
        <f t="shared" si="8"/>
        <v>1.185483870967742</v>
      </c>
      <c r="AG25" s="180">
        <f t="shared" si="46"/>
        <v>1.185483870967742</v>
      </c>
      <c r="AH25" s="162">
        <v>51</v>
      </c>
      <c r="AI25" s="162">
        <v>51</v>
      </c>
      <c r="AJ25" s="227">
        <f t="shared" si="19"/>
        <v>1</v>
      </c>
      <c r="AK25" s="180">
        <f t="shared" si="20"/>
        <v>1</v>
      </c>
      <c r="AL25" s="162">
        <v>100</v>
      </c>
      <c r="AM25" s="162">
        <v>100</v>
      </c>
      <c r="AN25" s="400">
        <f t="shared" si="9"/>
        <v>1</v>
      </c>
      <c r="AO25" s="399">
        <f t="shared" si="10"/>
        <v>1</v>
      </c>
      <c r="AP25" s="162">
        <v>0</v>
      </c>
      <c r="AQ25" s="180">
        <v>0</v>
      </c>
      <c r="AR25" s="402">
        <f t="shared" si="11"/>
        <v>0</v>
      </c>
      <c r="AS25" s="401">
        <f t="shared" si="12"/>
        <v>0</v>
      </c>
      <c r="AT25" s="162">
        <v>0</v>
      </c>
      <c r="AU25" s="180">
        <v>0</v>
      </c>
      <c r="AV25" s="402">
        <f t="shared" si="13"/>
        <v>0</v>
      </c>
      <c r="AW25" s="401">
        <f t="shared" si="14"/>
        <v>0</v>
      </c>
      <c r="AX25" s="162">
        <v>50</v>
      </c>
      <c r="AY25" s="180">
        <v>52</v>
      </c>
      <c r="AZ25" s="402">
        <f t="shared" si="15"/>
        <v>1.04</v>
      </c>
      <c r="BA25" s="403">
        <f t="shared" si="1"/>
        <v>1.04</v>
      </c>
      <c r="BB25" s="162">
        <v>100</v>
      </c>
      <c r="BC25" s="180">
        <v>100</v>
      </c>
      <c r="BD25" s="404">
        <f t="shared" si="16"/>
        <v>1</v>
      </c>
      <c r="BE25" s="403">
        <f t="shared" si="2"/>
        <v>1</v>
      </c>
      <c r="BF25" s="162">
        <v>15</v>
      </c>
      <c r="BG25" s="180">
        <v>22</v>
      </c>
      <c r="BH25" s="406">
        <f t="shared" si="17"/>
        <v>1.4666666666666666</v>
      </c>
      <c r="BI25" s="405">
        <f t="shared" si="3"/>
        <v>1.4666666666666666</v>
      </c>
      <c r="BJ25" s="162">
        <v>15</v>
      </c>
      <c r="BK25" s="180">
        <v>74</v>
      </c>
      <c r="BL25" s="406">
        <f t="shared" si="18"/>
        <v>4.9333333333333336</v>
      </c>
      <c r="BM25" s="405">
        <f t="shared" si="4"/>
        <v>4.9333333333333336</v>
      </c>
      <c r="BN25" s="162">
        <v>65</v>
      </c>
      <c r="BO25" s="180">
        <v>89</v>
      </c>
      <c r="BP25" s="408">
        <f t="shared" si="21"/>
        <v>1.3692307692307693</v>
      </c>
      <c r="BQ25" s="407">
        <f t="shared" si="5"/>
        <v>1.3692307692307693</v>
      </c>
      <c r="BR25" s="162">
        <v>100</v>
      </c>
      <c r="BS25" s="180">
        <v>100</v>
      </c>
      <c r="BT25" s="408">
        <f t="shared" si="22"/>
        <v>1</v>
      </c>
      <c r="BU25" s="407">
        <f t="shared" si="6"/>
        <v>1</v>
      </c>
      <c r="BV25" s="162"/>
      <c r="BW25" s="180"/>
      <c r="BX25" s="227"/>
      <c r="BY25" s="180"/>
      <c r="BZ25" s="162"/>
      <c r="CA25" s="180"/>
      <c r="CB25" s="227" t="str">
        <f t="shared" si="23"/>
        <v/>
      </c>
      <c r="CC25" s="180" t="str">
        <f t="shared" si="24"/>
        <v/>
      </c>
      <c r="CD25" s="162"/>
      <c r="CE25" s="180"/>
      <c r="CF25" s="227" t="str">
        <f t="shared" si="25"/>
        <v/>
      </c>
      <c r="CG25" s="180" t="str">
        <f t="shared" si="26"/>
        <v/>
      </c>
      <c r="CH25" s="162"/>
      <c r="CI25" s="180"/>
      <c r="CJ25" s="227" t="str">
        <f t="shared" si="27"/>
        <v/>
      </c>
      <c r="CK25" s="180" t="str">
        <f t="shared" si="28"/>
        <v/>
      </c>
      <c r="CL25" s="162"/>
      <c r="CM25" s="180"/>
      <c r="CN25" s="227" t="str">
        <f t="shared" si="29"/>
        <v/>
      </c>
      <c r="CO25" s="180" t="str">
        <f t="shared" si="30"/>
        <v/>
      </c>
      <c r="CP25" s="162"/>
      <c r="CQ25" s="180"/>
      <c r="CR25" s="227" t="str">
        <f t="shared" si="31"/>
        <v/>
      </c>
      <c r="CS25" s="180" t="str">
        <f t="shared" si="32"/>
        <v/>
      </c>
      <c r="CT25" s="180"/>
      <c r="CU25" s="180"/>
      <c r="CV25" s="227"/>
      <c r="CW25" s="180"/>
      <c r="CX25" s="180"/>
      <c r="CY25" s="180"/>
      <c r="CZ25" s="227"/>
      <c r="DA25" s="180"/>
      <c r="DB25" s="151"/>
    </row>
    <row r="26" spans="2:106" ht="71.25" customHeight="1" x14ac:dyDescent="0.35">
      <c r="B26" s="150"/>
      <c r="C26" s="463"/>
      <c r="D26" s="239" t="str">
        <f>IF('Ficha IC 4'!$B$14="","",'Ficha IC 4'!$B$14)</f>
        <v>Indicador compuesto creación y sostenibilidad de iniciativas culturales y recreo-deportivas</v>
      </c>
      <c r="E26" s="458"/>
      <c r="F26" s="465"/>
      <c r="G26" s="180" t="str">
        <f>IF('Ficha IC 4'!$B$12="","",'Ficha IC 4'!$B$12)</f>
        <v>OB_ES_4</v>
      </c>
      <c r="H26" s="304" t="str">
        <f>IF('Ficha IC 4'!$D$12="","",'Ficha IC 4'!$D$12)</f>
        <v>Ampliar las opciones y oportunidades para la creación y sostenibilidad de iniciativas culturales y recreo- deportivas  generadas por las organizaciones comunitarias, los agentes y profesionales del sector.</v>
      </c>
      <c r="I26" s="437"/>
      <c r="J26" s="437"/>
      <c r="K26" s="501"/>
      <c r="L26" s="502"/>
      <c r="M26" s="501"/>
      <c r="N26" s="502"/>
      <c r="O26" s="437"/>
      <c r="P26" s="453"/>
      <c r="Q26" s="357">
        <f>IF('Ficha IC 4'!$L$27="","",'Ficha IC 4'!$L$27)</f>
        <v>0.2</v>
      </c>
      <c r="R26" s="311" t="str">
        <f>IF('Ficha IC 4'!$B$27="","",'Ficha IC 4'!$B$27)</f>
        <v>ES_13</v>
      </c>
      <c r="S26" s="304" t="str">
        <f>IF('Ficha IC 4'!$C27="","",'Ficha IC 4'!$C27)</f>
        <v>Ampliación de mecanismos de apoyo financiero dirigidos a los agentes del sector.</v>
      </c>
      <c r="T26" s="180" t="str">
        <f>IF('Ficha IC 4'!$I27="","",'Ficha IC 4'!$I27)</f>
        <v>Dirección de Fomento</v>
      </c>
      <c r="U26" s="359">
        <f>IFERROR(IF(OR(AF26="",W26=""),"",AF26*W26),"")</f>
        <v>1.0220291653738753</v>
      </c>
      <c r="V26" s="311">
        <f t="shared" si="47"/>
        <v>1.0220291653738753</v>
      </c>
      <c r="W26" s="357">
        <f>IF('Ficha IC 4'!$AD27="","",'Ficha IC 4'!$AD27)</f>
        <v>1</v>
      </c>
      <c r="X26" s="311" t="str">
        <f>IF('Ficha IC 4'!$M27="","",'Ficha IC 4'!$M27)</f>
        <v>IND_19</v>
      </c>
      <c r="Y26" s="304" t="str">
        <f>IF('Ficha IC 4'!$N27="","",'Ficha IC 4'!$N27)</f>
        <v>Número de estímulos, apoyos concertados y alianzas estratégicas entregados</v>
      </c>
      <c r="Z26" s="327" t="str">
        <f>IF(X26="","",VLOOKUP(X26,Indicadores_[],3,FALSE))</f>
        <v>PI. 7650
Meta 4</v>
      </c>
      <c r="AA26" s="310" t="s">
        <v>757</v>
      </c>
      <c r="AB26" s="311">
        <v>2040</v>
      </c>
      <c r="AC26" s="211"/>
      <c r="AD26" s="162">
        <f t="shared" si="0"/>
        <v>3223</v>
      </c>
      <c r="AE26" s="162">
        <f t="shared" si="7"/>
        <v>3294</v>
      </c>
      <c r="AF26" s="227">
        <f t="shared" si="8"/>
        <v>1.0220291653738753</v>
      </c>
      <c r="AG26" s="180">
        <f t="shared" si="46"/>
        <v>1.0220291653738753</v>
      </c>
      <c r="AH26" s="162">
        <v>297</v>
      </c>
      <c r="AI26" s="162">
        <v>267</v>
      </c>
      <c r="AJ26" s="227">
        <f t="shared" si="19"/>
        <v>0.89898989898989901</v>
      </c>
      <c r="AK26" s="180">
        <f t="shared" si="20"/>
        <v>0.89898989898989901</v>
      </c>
      <c r="AL26" s="162">
        <v>529</v>
      </c>
      <c r="AM26" s="162">
        <v>529</v>
      </c>
      <c r="AN26" s="400">
        <f t="shared" si="9"/>
        <v>1</v>
      </c>
      <c r="AO26" s="399">
        <f t="shared" si="10"/>
        <v>1</v>
      </c>
      <c r="AP26" s="180">
        <v>0</v>
      </c>
      <c r="AQ26" s="180">
        <v>0</v>
      </c>
      <c r="AR26" s="402">
        <f t="shared" si="11"/>
        <v>0</v>
      </c>
      <c r="AS26" s="401">
        <f t="shared" si="12"/>
        <v>0</v>
      </c>
      <c r="AT26" s="180">
        <v>145</v>
      </c>
      <c r="AU26" s="180">
        <v>40</v>
      </c>
      <c r="AV26" s="402">
        <f t="shared" si="13"/>
        <v>0.27586206896551724</v>
      </c>
      <c r="AW26" s="401">
        <f t="shared" si="14"/>
        <v>0.27586206896551724</v>
      </c>
      <c r="AX26" s="180">
        <v>334</v>
      </c>
      <c r="AY26" s="180">
        <v>551</v>
      </c>
      <c r="AZ26" s="402">
        <f t="shared" si="15"/>
        <v>1.6497005988023952</v>
      </c>
      <c r="BA26" s="403">
        <f t="shared" si="1"/>
        <v>1.6497005988023952</v>
      </c>
      <c r="BB26" s="180">
        <v>650</v>
      </c>
      <c r="BC26" s="180">
        <v>649</v>
      </c>
      <c r="BD26" s="404">
        <f t="shared" si="16"/>
        <v>0.99846153846153851</v>
      </c>
      <c r="BE26" s="403">
        <f t="shared" si="2"/>
        <v>0.99846153846153851</v>
      </c>
      <c r="BF26" s="180">
        <v>1</v>
      </c>
      <c r="BG26" s="180">
        <v>1</v>
      </c>
      <c r="BH26" s="406">
        <f t="shared" si="17"/>
        <v>1</v>
      </c>
      <c r="BI26" s="405">
        <f t="shared" si="3"/>
        <v>1</v>
      </c>
      <c r="BJ26" s="180">
        <v>258</v>
      </c>
      <c r="BK26" s="180">
        <v>335</v>
      </c>
      <c r="BL26" s="406">
        <f t="shared" si="18"/>
        <v>1.2984496124031009</v>
      </c>
      <c r="BM26" s="405">
        <f t="shared" si="4"/>
        <v>1.2984496124031009</v>
      </c>
      <c r="BN26" s="180">
        <v>504</v>
      </c>
      <c r="BO26" s="180">
        <v>417</v>
      </c>
      <c r="BP26" s="408">
        <f t="shared" si="21"/>
        <v>0.82738095238095233</v>
      </c>
      <c r="BQ26" s="407">
        <f t="shared" si="5"/>
        <v>0.82738095238095233</v>
      </c>
      <c r="BR26" s="180">
        <v>505</v>
      </c>
      <c r="BS26" s="180">
        <v>505</v>
      </c>
      <c r="BT26" s="408">
        <f t="shared" si="22"/>
        <v>1</v>
      </c>
      <c r="BU26" s="407">
        <f t="shared" si="6"/>
        <v>1</v>
      </c>
      <c r="BV26" s="180"/>
      <c r="BW26" s="180"/>
      <c r="BX26" s="227"/>
      <c r="BY26" s="180"/>
      <c r="BZ26" s="180"/>
      <c r="CA26" s="180"/>
      <c r="CB26" s="227" t="str">
        <f t="shared" si="23"/>
        <v/>
      </c>
      <c r="CC26" s="180" t="str">
        <f t="shared" si="24"/>
        <v/>
      </c>
      <c r="CD26" s="180"/>
      <c r="CE26" s="180"/>
      <c r="CF26" s="227" t="str">
        <f t="shared" si="25"/>
        <v/>
      </c>
      <c r="CG26" s="180" t="str">
        <f t="shared" si="26"/>
        <v/>
      </c>
      <c r="CH26" s="180"/>
      <c r="CI26" s="180"/>
      <c r="CJ26" s="227" t="str">
        <f t="shared" si="27"/>
        <v/>
      </c>
      <c r="CK26" s="180">
        <v>32</v>
      </c>
      <c r="CL26" s="180"/>
      <c r="CM26" s="180"/>
      <c r="CN26" s="227" t="str">
        <f t="shared" si="29"/>
        <v/>
      </c>
      <c r="CO26" s="180" t="str">
        <f t="shared" si="30"/>
        <v/>
      </c>
      <c r="CP26" s="180"/>
      <c r="CQ26" s="180"/>
      <c r="CR26" s="227" t="str">
        <f t="shared" si="31"/>
        <v/>
      </c>
      <c r="CS26" s="180" t="str">
        <f t="shared" si="32"/>
        <v/>
      </c>
      <c r="CT26" s="180"/>
      <c r="CU26" s="180"/>
      <c r="CV26" s="227"/>
      <c r="CW26" s="180"/>
      <c r="CX26" s="180"/>
      <c r="CY26" s="180"/>
      <c r="CZ26" s="227"/>
      <c r="DA26" s="180"/>
      <c r="DB26" s="151"/>
    </row>
    <row r="27" spans="2:106" ht="89.25" customHeight="1" x14ac:dyDescent="0.35">
      <c r="B27" s="150"/>
      <c r="C27" s="463"/>
      <c r="D27" s="239" t="str">
        <f>IF('Ficha IC 5'!$B$14="","",'Ficha IC 5'!$B$14)</f>
        <v>Indicador compuesto de acceso, iinclusión y participación efectiva de la ciudadanía</v>
      </c>
      <c r="E27" s="458"/>
      <c r="F27" s="465">
        <v>0.09</v>
      </c>
      <c r="G27" s="180" t="str">
        <f>IF('Ficha IC 5'!$B$12="","",'Ficha IC 5'!$B$12)</f>
        <v>OB_ES_5</v>
      </c>
      <c r="H27"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I27" s="437">
        <f>IF('Ficha IC 5'!$B$16="","",'Ficha IC 5'!$B$16)</f>
        <v>0.95</v>
      </c>
      <c r="J27" s="437">
        <f>IF('Ficha IC 5'!$D$16="","",'Ficha IC 5'!$D$16)</f>
        <v>0.9</v>
      </c>
      <c r="K27" s="501"/>
      <c r="L27" s="502"/>
      <c r="M27" s="501"/>
      <c r="N27" s="502"/>
      <c r="O27" s="437">
        <f>IF(OR(Q27="",U27="",Q29="",U29="",Q30="",U30="",Q31="",U31=""),"",(U27*Q27)+(U29*Q29)+(U30*Q30)+(U31*Q31))</f>
        <v>0.90697537066490974</v>
      </c>
      <c r="P27" s="453">
        <f>O27</f>
        <v>0.90697537066490974</v>
      </c>
      <c r="Q27" s="439">
        <f>IF('Ficha IC 5'!$M22="","",'Ficha IC 5'!$M22)</f>
        <v>0.20499999999999999</v>
      </c>
      <c r="R27" s="460" t="str">
        <f>IF('Ficha IC 5'!$B22="","",'Ficha IC 5'!$B22)</f>
        <v>ES_14</v>
      </c>
      <c r="S27" s="460" t="str">
        <f>IF('Ficha IC 5'!$C22="","",'Ficha IC 5'!$C22)</f>
        <v>Generación y fortalecimiento de las condiciones, los espacios y la infraestructura que fomente la lectura y la cultura oral y escrita en Bogotá.</v>
      </c>
      <c r="T27" s="367" t="str">
        <f>IF('Ficha IC 5'!$J22="","",'Ficha IC 5'!$J22)</f>
        <v>Dirección de Lectura y Bibliotecas</v>
      </c>
      <c r="U27" s="485">
        <f>IFERROR(IF(OR(AF27="",W27="",AF28="",W28=""),"",(AF27*W27)+(AF28*W28)),"")</f>
        <v>0.80096863879003566</v>
      </c>
      <c r="V27" s="460">
        <f t="shared" si="47"/>
        <v>0.80096863879003566</v>
      </c>
      <c r="W27" s="368">
        <f>IF('Ficha IC 5'!$AE22="","",'Ficha IC 5'!$AE22)</f>
        <v>0.5</v>
      </c>
      <c r="X27" s="369" t="str">
        <f>IF('Ficha IC 5'!$N22="","",'Ficha IC 5'!$N22)</f>
        <v>IND_20</v>
      </c>
      <c r="Y27" s="383" t="str">
        <f>IF('Ficha IC 5'!$O22="","",'Ficha IC 5'!$O22)</f>
        <v>Creación del  Sistema Distrital de Bibliotecas y espacios no convencionales de lectura que fortalezca y articule las bibliotecas públicas, escolares, comunitarias,  universitarias, especializadas, y otros espacios de circulación del libro en la ciudad</v>
      </c>
      <c r="Z27" s="327" t="str">
        <f>IF(X27="","",VLOOKUP(X27,Indicadores_[],3,FALSE))</f>
        <v>PI. 7880
Meta 1</v>
      </c>
      <c r="AA27" s="310" t="s">
        <v>756</v>
      </c>
      <c r="AB27" s="311">
        <f>IF(X27="","",VLOOKUP(X27,Indicadores_[],4,FALSE))</f>
        <v>1</v>
      </c>
      <c r="AC27" s="211"/>
      <c r="AD27" s="162">
        <f t="shared" si="0"/>
        <v>5.6199999999999992</v>
      </c>
      <c r="AE27" s="162">
        <f t="shared" si="7"/>
        <v>4.9600000000000009</v>
      </c>
      <c r="AF27" s="227">
        <f t="shared" si="8"/>
        <v>0.88256227758007144</v>
      </c>
      <c r="AG27" s="180">
        <f t="shared" si="46"/>
        <v>0.88256227758007144</v>
      </c>
      <c r="AH27" s="162">
        <v>0.33</v>
      </c>
      <c r="AI27" s="325">
        <v>0.34</v>
      </c>
      <c r="AJ27" s="227">
        <f t="shared" si="19"/>
        <v>1.0303030303030303</v>
      </c>
      <c r="AK27" s="180">
        <f t="shared" si="20"/>
        <v>1.0303030303030303</v>
      </c>
      <c r="AL27" s="162">
        <v>0.17</v>
      </c>
      <c r="AM27" s="162">
        <v>0.17</v>
      </c>
      <c r="AN27" s="400">
        <f t="shared" si="9"/>
        <v>1</v>
      </c>
      <c r="AO27" s="399">
        <f t="shared" si="10"/>
        <v>1</v>
      </c>
      <c r="AP27" s="180">
        <v>0.21</v>
      </c>
      <c r="AQ27" s="180">
        <v>0.12</v>
      </c>
      <c r="AR27" s="402">
        <f t="shared" si="11"/>
        <v>0.5714285714285714</v>
      </c>
      <c r="AS27" s="401">
        <f t="shared" si="12"/>
        <v>0.5714285714285714</v>
      </c>
      <c r="AT27" s="180">
        <v>0.62</v>
      </c>
      <c r="AU27" s="180">
        <v>0.27</v>
      </c>
      <c r="AV27" s="402">
        <f t="shared" si="13"/>
        <v>0.43548387096774199</v>
      </c>
      <c r="AW27" s="401">
        <f t="shared" si="14"/>
        <v>0.43548387096774199</v>
      </c>
      <c r="AX27" s="180">
        <v>0.82</v>
      </c>
      <c r="AY27" s="180">
        <v>0.75</v>
      </c>
      <c r="AZ27" s="402">
        <f t="shared" si="15"/>
        <v>0.91463414634146345</v>
      </c>
      <c r="BA27" s="403">
        <f t="shared" si="1"/>
        <v>0.91463414634146345</v>
      </c>
      <c r="BB27" s="180">
        <v>1</v>
      </c>
      <c r="BC27" s="180">
        <v>1</v>
      </c>
      <c r="BD27" s="404">
        <f t="shared" si="16"/>
        <v>1</v>
      </c>
      <c r="BE27" s="403">
        <f t="shared" si="2"/>
        <v>1</v>
      </c>
      <c r="BF27" s="180">
        <v>0.24</v>
      </c>
      <c r="BG27" s="180">
        <v>0.2</v>
      </c>
      <c r="BH27" s="406">
        <f t="shared" si="17"/>
        <v>0.83333333333333337</v>
      </c>
      <c r="BI27" s="405">
        <f t="shared" si="3"/>
        <v>0.83333333333333337</v>
      </c>
      <c r="BJ27" s="180">
        <v>0.48</v>
      </c>
      <c r="BK27" s="180">
        <v>0.43</v>
      </c>
      <c r="BL27" s="406">
        <f t="shared" si="18"/>
        <v>0.89583333333333337</v>
      </c>
      <c r="BM27" s="405">
        <f t="shared" si="4"/>
        <v>0.89583333333333337</v>
      </c>
      <c r="BN27" s="180">
        <v>0.75</v>
      </c>
      <c r="BO27" s="180">
        <v>0.68</v>
      </c>
      <c r="BP27" s="408">
        <f t="shared" si="21"/>
        <v>0.90666666666666673</v>
      </c>
      <c r="BQ27" s="407">
        <f t="shared" si="5"/>
        <v>0.90666666666666673</v>
      </c>
      <c r="BR27" s="180">
        <v>1</v>
      </c>
      <c r="BS27" s="180">
        <v>1</v>
      </c>
      <c r="BT27" s="408">
        <f t="shared" si="22"/>
        <v>1</v>
      </c>
      <c r="BU27" s="407">
        <f t="shared" si="6"/>
        <v>1</v>
      </c>
      <c r="BV27" s="180"/>
      <c r="BW27" s="180"/>
      <c r="BX27" s="227"/>
      <c r="BY27" s="180"/>
      <c r="BZ27" s="180"/>
      <c r="CA27" s="180"/>
      <c r="CB27" s="227" t="str">
        <f t="shared" si="23"/>
        <v/>
      </c>
      <c r="CC27" s="180" t="str">
        <f t="shared" si="24"/>
        <v/>
      </c>
      <c r="CD27" s="180"/>
      <c r="CE27" s="180"/>
      <c r="CF27" s="227" t="str">
        <f t="shared" si="25"/>
        <v/>
      </c>
      <c r="CG27" s="180" t="str">
        <f t="shared" si="26"/>
        <v/>
      </c>
      <c r="CH27" s="180"/>
      <c r="CI27" s="180"/>
      <c r="CJ27" s="227" t="str">
        <f t="shared" si="27"/>
        <v/>
      </c>
      <c r="CK27" s="180" t="str">
        <f t="shared" si="28"/>
        <v/>
      </c>
      <c r="CL27" s="180"/>
      <c r="CM27" s="180"/>
      <c r="CN27" s="227" t="str">
        <f t="shared" si="29"/>
        <v/>
      </c>
      <c r="CO27" s="180" t="str">
        <f t="shared" si="30"/>
        <v/>
      </c>
      <c r="CP27" s="180"/>
      <c r="CQ27" s="180"/>
      <c r="CR27" s="227" t="str">
        <f t="shared" si="31"/>
        <v/>
      </c>
      <c r="CS27" s="180" t="str">
        <f t="shared" si="32"/>
        <v/>
      </c>
      <c r="CT27" s="180"/>
      <c r="CU27" s="180"/>
      <c r="CV27" s="227"/>
      <c r="CW27" s="180"/>
      <c r="CX27" s="180"/>
      <c r="CY27" s="180"/>
      <c r="CZ27" s="227"/>
      <c r="DA27" s="180"/>
      <c r="DB27" s="151"/>
    </row>
    <row r="28" spans="2:106" ht="89.25" customHeight="1" x14ac:dyDescent="0.35">
      <c r="B28" s="150"/>
      <c r="C28" s="463"/>
      <c r="D28" s="239"/>
      <c r="E28" s="458"/>
      <c r="F28" s="465"/>
      <c r="G28" s="180"/>
      <c r="H28" s="304"/>
      <c r="I28" s="437"/>
      <c r="J28" s="437"/>
      <c r="K28" s="501"/>
      <c r="L28" s="502"/>
      <c r="M28" s="501"/>
      <c r="N28" s="502"/>
      <c r="O28" s="437"/>
      <c r="P28" s="453"/>
      <c r="Q28" s="440"/>
      <c r="R28" s="461"/>
      <c r="S28" s="461"/>
      <c r="T28" s="367"/>
      <c r="U28" s="486"/>
      <c r="V28" s="461"/>
      <c r="W28" s="368">
        <f>IF('Ficha IC 5'!$AE23="","",'Ficha IC 5'!$AE23)</f>
        <v>0.5</v>
      </c>
      <c r="X28" s="369" t="str">
        <f>IF('Ficha IC 5'!$N23="","",'Ficha IC 5'!$N23)</f>
        <v>IND_20A</v>
      </c>
      <c r="Y28" s="383" t="str">
        <f>IF('Ficha IC 5'!$O23="","",'Ficha IC 5'!$O23)</f>
        <v>Número de espacios y/o eventos de valoración social del libro, la lectura y la literatura en la ciudad.</v>
      </c>
      <c r="Z28" s="327" t="str">
        <f>IF(X28="","",VLOOKUP(X28,Indicadores_[],3,FALSE))</f>
        <v>PI. 7880
IMP 111</v>
      </c>
      <c r="AA28" s="310" t="s">
        <v>757</v>
      </c>
      <c r="AB28" s="311">
        <v>4</v>
      </c>
      <c r="AC28" s="211"/>
      <c r="AD28" s="162">
        <f t="shared" ref="AD28" si="48">IF(AND(AH28="",AL28="",AP28="",AT28="",AX28="",BB28="",BF28="",BJ28="",BN28="",BR28="",BV28="",BZ28="",CD28="",CH28="",CL28="",CP28="",CT28="",CX28),"",(AH28+AL28+AP28+AT28+AX28+BB28+BF28+BJ28+BN28+BR28+BV28+BZ28+CD28+CH28+CL28+CP28+CT28+CX28))</f>
        <v>16</v>
      </c>
      <c r="AE28" s="162">
        <f t="shared" ref="AE28" si="49">IF(AND(AI28="",AM28="",AQ28="",AU28="",AY28="",BC28="",BG28="",BK28="",BO28="",BS28="",BW28="",CA28="",CE28="",CI28="",CM28="",CQ28="",CU28="",CY28),"",(AI28+AM28+AQ28+AU28+AY28+BC28+BG28+BK28+BO28+BS28+BW28+CA28+CE28+CI28+CM28+CQ28+CU28+CY28))</f>
        <v>11.51</v>
      </c>
      <c r="AF28" s="227">
        <f t="shared" ref="AF28" si="50">IFERROR(IF(OR(AD28="",AE28=""),"",IF(AND(AD28=0,AE28=0),0,AE28/AD28)),"")</f>
        <v>0.71937499999999999</v>
      </c>
      <c r="AG28" s="180">
        <f t="shared" ref="AG28" si="51">AF28</f>
        <v>0.71937499999999999</v>
      </c>
      <c r="AH28" s="162">
        <v>0</v>
      </c>
      <c r="AI28" s="162">
        <v>0</v>
      </c>
      <c r="AJ28" s="227">
        <f t="shared" ref="AJ28" si="52">IFERROR(IF(OR(AH28="",AI28=""),"",IF(AND(AH28=0,AI28=0),0,AI28/AH28)),"")</f>
        <v>0</v>
      </c>
      <c r="AK28" s="180">
        <f t="shared" ref="AK28" si="53">AJ28</f>
        <v>0</v>
      </c>
      <c r="AL28" s="162">
        <v>0</v>
      </c>
      <c r="AM28" s="162">
        <v>0</v>
      </c>
      <c r="AN28" s="400">
        <f t="shared" si="9"/>
        <v>0</v>
      </c>
      <c r="AO28" s="399">
        <f t="shared" si="10"/>
        <v>0</v>
      </c>
      <c r="AP28" s="180">
        <v>2</v>
      </c>
      <c r="AQ28" s="180">
        <v>0</v>
      </c>
      <c r="AR28" s="402">
        <f t="shared" si="11"/>
        <v>0</v>
      </c>
      <c r="AS28" s="401">
        <f t="shared" si="12"/>
        <v>0</v>
      </c>
      <c r="AT28" s="180">
        <v>2</v>
      </c>
      <c r="AU28" s="180">
        <v>0.51</v>
      </c>
      <c r="AV28" s="402">
        <f t="shared" si="13"/>
        <v>0.255</v>
      </c>
      <c r="AW28" s="401">
        <f t="shared" si="14"/>
        <v>0.255</v>
      </c>
      <c r="AX28" s="180">
        <v>2</v>
      </c>
      <c r="AY28" s="180">
        <v>1</v>
      </c>
      <c r="AZ28" s="402">
        <f t="shared" si="15"/>
        <v>0.5</v>
      </c>
      <c r="BA28" s="403">
        <f t="shared" si="1"/>
        <v>0.5</v>
      </c>
      <c r="BB28" s="180">
        <v>2</v>
      </c>
      <c r="BC28" s="180">
        <v>2</v>
      </c>
      <c r="BD28" s="404">
        <f t="shared" si="16"/>
        <v>1</v>
      </c>
      <c r="BE28" s="403">
        <f t="shared" si="2"/>
        <v>1</v>
      </c>
      <c r="BF28" s="180">
        <v>2</v>
      </c>
      <c r="BG28" s="180">
        <v>2</v>
      </c>
      <c r="BH28" s="406">
        <f t="shared" si="17"/>
        <v>1</v>
      </c>
      <c r="BI28" s="405">
        <f t="shared" si="3"/>
        <v>1</v>
      </c>
      <c r="BJ28" s="180">
        <v>2</v>
      </c>
      <c r="BK28" s="180">
        <v>2</v>
      </c>
      <c r="BL28" s="406">
        <f t="shared" si="18"/>
        <v>1</v>
      </c>
      <c r="BM28" s="405">
        <f t="shared" si="4"/>
        <v>1</v>
      </c>
      <c r="BN28" s="180">
        <v>2</v>
      </c>
      <c r="BO28" s="180">
        <v>2</v>
      </c>
      <c r="BP28" s="408">
        <f t="shared" si="21"/>
        <v>1</v>
      </c>
      <c r="BQ28" s="407">
        <f t="shared" si="5"/>
        <v>1</v>
      </c>
      <c r="BR28" s="180">
        <v>2</v>
      </c>
      <c r="BS28" s="180">
        <v>2</v>
      </c>
      <c r="BT28" s="408">
        <f t="shared" si="22"/>
        <v>1</v>
      </c>
      <c r="BU28" s="407">
        <f t="shared" si="6"/>
        <v>1</v>
      </c>
      <c r="BV28" s="180"/>
      <c r="BW28" s="180"/>
      <c r="BX28" s="227"/>
      <c r="BY28" s="180"/>
      <c r="BZ28" s="180"/>
      <c r="CA28" s="180"/>
      <c r="CB28" s="227" t="str">
        <f t="shared" ref="CB28" si="54">IFERROR(IF(OR(BZ28="",CA28=""),"",IF(AND(BZ28=0,CA28=0),0,CA28/BZ28)),"")</f>
        <v/>
      </c>
      <c r="CC28" s="180" t="str">
        <f t="shared" ref="CC28" si="55">CB28</f>
        <v/>
      </c>
      <c r="CD28" s="180"/>
      <c r="CE28" s="180"/>
      <c r="CF28" s="227" t="str">
        <f t="shared" ref="CF28" si="56">IFERROR(IF(OR(CD28="",CE28=""),"",IF(AND(CD28=0,CE28=0),0,CE28/CD28)),"")</f>
        <v/>
      </c>
      <c r="CG28" s="180" t="str">
        <f t="shared" ref="CG28" si="57">CF28</f>
        <v/>
      </c>
      <c r="CH28" s="180"/>
      <c r="CI28" s="180"/>
      <c r="CJ28" s="227" t="str">
        <f t="shared" ref="CJ28" si="58">IFERROR(IF(OR(CH28="",CI28=""),"",IF(AND(CH28=0,CI28=0),0,CI28/CH28)),"")</f>
        <v/>
      </c>
      <c r="CK28" s="180" t="str">
        <f t="shared" ref="CK28" si="59">CJ28</f>
        <v/>
      </c>
      <c r="CL28" s="180"/>
      <c r="CM28" s="180"/>
      <c r="CN28" s="227" t="str">
        <f t="shared" ref="CN28" si="60">IFERROR(IF(OR(CL28="",CM28=""),"",IF(AND(CL28=0,CM28=0),0,CM28/CL28)),"")</f>
        <v/>
      </c>
      <c r="CO28" s="180" t="str">
        <f t="shared" ref="CO28" si="61">CN28</f>
        <v/>
      </c>
      <c r="CP28" s="180"/>
      <c r="CQ28" s="180"/>
      <c r="CR28" s="227" t="str">
        <f t="shared" ref="CR28" si="62">IFERROR(IF(OR(CP28="",CQ28=""),"",IF(AND(CP28=0,CQ28=0),0,CQ28/CP28)),"")</f>
        <v/>
      </c>
      <c r="CS28" s="180" t="str">
        <f t="shared" ref="CS28" si="63">CR28</f>
        <v/>
      </c>
      <c r="CT28" s="180"/>
      <c r="CU28" s="180"/>
      <c r="CV28" s="227"/>
      <c r="CW28" s="180"/>
      <c r="CX28" s="180"/>
      <c r="CY28" s="180"/>
      <c r="CZ28" s="227"/>
      <c r="DA28" s="180"/>
      <c r="DB28" s="151"/>
    </row>
    <row r="29" spans="2:106" ht="84" customHeight="1" x14ac:dyDescent="0.35">
      <c r="B29" s="150"/>
      <c r="C29" s="463"/>
      <c r="D29" s="239" t="str">
        <f>IF('Ficha IC 5'!$B$14="","",'Ficha IC 5'!$B$14)</f>
        <v>Indicador compuesto de acceso, iinclusión y participación efectiva de la ciudadanía</v>
      </c>
      <c r="E29" s="458"/>
      <c r="F29" s="465"/>
      <c r="G29" s="180" t="str">
        <f>IF('Ficha IC 5'!$B$12="","",'Ficha IC 5'!$B$12)</f>
        <v>OB_ES_5</v>
      </c>
      <c r="H29"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I29" s="437"/>
      <c r="J29" s="437"/>
      <c r="K29" s="501"/>
      <c r="L29" s="502"/>
      <c r="M29" s="501"/>
      <c r="N29" s="502"/>
      <c r="O29" s="437"/>
      <c r="P29" s="453"/>
      <c r="Q29" s="360">
        <f>IF('Ficha IC 5'!$M24="","",'Ficha IC 5'!$M24)</f>
        <v>0.23</v>
      </c>
      <c r="R29" s="311" t="str">
        <f>IF('Ficha IC 5'!$B24="","",'Ficha IC 5'!$B24)</f>
        <v>ES_15</v>
      </c>
      <c r="S29" s="304" t="str">
        <f>IF('Ficha IC 5'!$C24="","",'Ficha IC 5'!$C24)</f>
        <v>Construcción de laboratorios de co-creación en lectura, escritura y oralidad.</v>
      </c>
      <c r="T29" s="180" t="str">
        <f>IF('Ficha IC 5'!$J24="","",'Ficha IC 5'!$J24)</f>
        <v>Dirección de Lectura y Bibliotecas</v>
      </c>
      <c r="U29" s="359">
        <f>IFERROR(IF(OR(AF29="",W29=""),"",AF29*W29),"")</f>
        <v>0.88256227758007144</v>
      </c>
      <c r="V29" s="311">
        <f t="shared" si="47"/>
        <v>0.88256227758007144</v>
      </c>
      <c r="W29" s="330">
        <f>IF('Ficha IC 5'!$AE24="","",'Ficha IC 5'!$AE24)</f>
        <v>1</v>
      </c>
      <c r="X29" s="311" t="str">
        <f>IF('Ficha IC 5'!$N24="","",'Ficha IC 5'!$N24)</f>
        <v>IND_21</v>
      </c>
      <c r="Y29" s="304" t="str">
        <f>IF('Ficha IC 5'!$O24="","",'Ficha IC 5'!$O24)</f>
        <v>Creación del  Sistema Distrital de Bibliotecas y espacios no convencionales de lectura que fortalezca y articule las bibliotecas públicas, escolares, comunitarias,  universitarias, especializadas, y otros espacios de circulación del libro en la ciudad</v>
      </c>
      <c r="Z29" s="310" t="str">
        <f>IF(X29="","",VLOOKUP(X29,Indicadores_[],3,FALSE))</f>
        <v>PI. 7880
Meta 1</v>
      </c>
      <c r="AA29" s="310" t="s">
        <v>756</v>
      </c>
      <c r="AB29" s="311">
        <f>IF(X29="","",VLOOKUP(X29,Indicadores_[],4,FALSE))</f>
        <v>1</v>
      </c>
      <c r="AC29" s="211"/>
      <c r="AD29" s="162">
        <f t="shared" si="0"/>
        <v>5.6199999999999992</v>
      </c>
      <c r="AE29" s="162">
        <f t="shared" si="7"/>
        <v>4.9600000000000009</v>
      </c>
      <c r="AF29" s="227">
        <f t="shared" si="8"/>
        <v>0.88256227758007144</v>
      </c>
      <c r="AG29" s="180">
        <f t="shared" si="46"/>
        <v>0.88256227758007144</v>
      </c>
      <c r="AH29" s="162">
        <v>0.33</v>
      </c>
      <c r="AI29" s="325">
        <v>0.34</v>
      </c>
      <c r="AJ29" s="227">
        <f t="shared" si="19"/>
        <v>1.0303030303030303</v>
      </c>
      <c r="AK29" s="180">
        <f t="shared" si="20"/>
        <v>1.0303030303030303</v>
      </c>
      <c r="AL29" s="162">
        <v>0.17</v>
      </c>
      <c r="AM29" s="162">
        <v>0.17</v>
      </c>
      <c r="AN29" s="400">
        <f t="shared" si="9"/>
        <v>1</v>
      </c>
      <c r="AO29" s="399">
        <f t="shared" si="10"/>
        <v>1</v>
      </c>
      <c r="AP29" s="180">
        <v>0.21</v>
      </c>
      <c r="AQ29" s="180">
        <v>0.12</v>
      </c>
      <c r="AR29" s="402">
        <f t="shared" si="11"/>
        <v>0.5714285714285714</v>
      </c>
      <c r="AS29" s="401">
        <f t="shared" si="12"/>
        <v>0.5714285714285714</v>
      </c>
      <c r="AT29" s="180">
        <v>0.62</v>
      </c>
      <c r="AU29" s="180">
        <v>0.27</v>
      </c>
      <c r="AV29" s="402">
        <f t="shared" si="13"/>
        <v>0.43548387096774199</v>
      </c>
      <c r="AW29" s="401">
        <f t="shared" si="14"/>
        <v>0.43548387096774199</v>
      </c>
      <c r="AX29" s="180">
        <v>0.82</v>
      </c>
      <c r="AY29" s="180">
        <v>0.75</v>
      </c>
      <c r="AZ29" s="402">
        <f t="shared" si="15"/>
        <v>0.91463414634146345</v>
      </c>
      <c r="BA29" s="403">
        <f t="shared" si="1"/>
        <v>0.91463414634146345</v>
      </c>
      <c r="BB29" s="180">
        <v>1</v>
      </c>
      <c r="BC29" s="180">
        <v>1</v>
      </c>
      <c r="BD29" s="404">
        <f t="shared" si="16"/>
        <v>1</v>
      </c>
      <c r="BE29" s="403">
        <f t="shared" si="2"/>
        <v>1</v>
      </c>
      <c r="BF29" s="180">
        <v>0.24</v>
      </c>
      <c r="BG29" s="180">
        <v>0.2</v>
      </c>
      <c r="BH29" s="406">
        <f t="shared" si="17"/>
        <v>0.83333333333333337</v>
      </c>
      <c r="BI29" s="405">
        <f t="shared" si="3"/>
        <v>0.83333333333333337</v>
      </c>
      <c r="BJ29" s="180">
        <v>0.48</v>
      </c>
      <c r="BK29" s="180">
        <v>0.43</v>
      </c>
      <c r="BL29" s="406">
        <f t="shared" si="18"/>
        <v>0.89583333333333337</v>
      </c>
      <c r="BM29" s="405">
        <f t="shared" si="4"/>
        <v>0.89583333333333337</v>
      </c>
      <c r="BN29" s="180">
        <v>0.75</v>
      </c>
      <c r="BO29" s="180">
        <v>0.68</v>
      </c>
      <c r="BP29" s="408">
        <f t="shared" si="21"/>
        <v>0.90666666666666673</v>
      </c>
      <c r="BQ29" s="407">
        <f t="shared" si="5"/>
        <v>0.90666666666666673</v>
      </c>
      <c r="BR29" s="180">
        <v>1</v>
      </c>
      <c r="BS29" s="180">
        <v>1</v>
      </c>
      <c r="BT29" s="408">
        <f t="shared" si="22"/>
        <v>1</v>
      </c>
      <c r="BU29" s="407">
        <f t="shared" si="6"/>
        <v>1</v>
      </c>
      <c r="BV29" s="180"/>
      <c r="BW29" s="180"/>
      <c r="BX29" s="227"/>
      <c r="BY29" s="180"/>
      <c r="BZ29" s="180"/>
      <c r="CA29" s="180"/>
      <c r="CB29" s="227" t="str">
        <f t="shared" si="23"/>
        <v/>
      </c>
      <c r="CC29" s="180" t="str">
        <f t="shared" si="24"/>
        <v/>
      </c>
      <c r="CD29" s="180"/>
      <c r="CE29" s="180"/>
      <c r="CF29" s="227" t="str">
        <f t="shared" si="25"/>
        <v/>
      </c>
      <c r="CG29" s="180" t="str">
        <f t="shared" si="26"/>
        <v/>
      </c>
      <c r="CH29" s="180"/>
      <c r="CI29" s="180"/>
      <c r="CJ29" s="227" t="str">
        <f t="shared" si="27"/>
        <v/>
      </c>
      <c r="CK29" s="180" t="str">
        <f t="shared" si="28"/>
        <v/>
      </c>
      <c r="CL29" s="180"/>
      <c r="CM29" s="180"/>
      <c r="CN29" s="227" t="str">
        <f t="shared" si="29"/>
        <v/>
      </c>
      <c r="CO29" s="180" t="str">
        <f t="shared" si="30"/>
        <v/>
      </c>
      <c r="CP29" s="180"/>
      <c r="CQ29" s="180"/>
      <c r="CR29" s="227" t="str">
        <f t="shared" si="31"/>
        <v/>
      </c>
      <c r="CS29" s="180" t="str">
        <f t="shared" si="32"/>
        <v/>
      </c>
      <c r="CT29" s="180"/>
      <c r="CU29" s="180"/>
      <c r="CV29" s="227"/>
      <c r="CW29" s="180"/>
      <c r="CX29" s="180"/>
      <c r="CY29" s="180"/>
      <c r="CZ29" s="227"/>
      <c r="DA29" s="180"/>
      <c r="DB29" s="151"/>
    </row>
    <row r="30" spans="2:106" ht="75" x14ac:dyDescent="0.35">
      <c r="B30" s="150"/>
      <c r="C30" s="463"/>
      <c r="D30" s="239" t="str">
        <f>IF('Ficha IC 5'!$B$14="","",'Ficha IC 5'!$B$14)</f>
        <v>Indicador compuesto de acceso, iinclusión y participación efectiva de la ciudadanía</v>
      </c>
      <c r="E30" s="458"/>
      <c r="F30" s="465"/>
      <c r="G30" s="180" t="str">
        <f>IF('Ficha IC 5'!$B$12="","",'Ficha IC 5'!$B$12)</f>
        <v>OB_ES_5</v>
      </c>
      <c r="H30"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I30" s="437"/>
      <c r="J30" s="437"/>
      <c r="K30" s="501"/>
      <c r="L30" s="502"/>
      <c r="M30" s="501"/>
      <c r="N30" s="502"/>
      <c r="O30" s="437"/>
      <c r="P30" s="453"/>
      <c r="Q30" s="360">
        <f>IF('Ficha IC 5'!$M25="","",'Ficha IC 5'!$M25)</f>
        <v>0.29499999999999998</v>
      </c>
      <c r="R30" s="311" t="str">
        <f>IF('Ficha IC 5'!B25="","",'Ficha IC 5'!B25)</f>
        <v>ES_16</v>
      </c>
      <c r="S30" s="304" t="str">
        <f>IF('Ficha IC 5'!$C25="","",'Ficha IC 5'!$C25)</f>
        <v>Promoción al acceso, la mediación y multialfabetización, participación y apropiación, comunicación y movilización, del ecosistema y cadena de valor del libro en el marco del plan de lectura, escritura y oralidad, “Leer para la vida”.</v>
      </c>
      <c r="T30" s="180" t="str">
        <f>IF('Ficha IC 5'!$J25="","",'Ficha IC 5'!$J25)</f>
        <v>Dirección de Lectura y Bibliotecas</v>
      </c>
      <c r="U30" s="359">
        <f>IFERROR(IF(OR(AF30="",W30=""),"",(AF30*W30)),"")</f>
        <v>1.0966981132075473</v>
      </c>
      <c r="V30" s="362">
        <f t="shared" si="47"/>
        <v>1.0966981132075473</v>
      </c>
      <c r="W30" s="330">
        <f>IF('Ficha IC 5'!$AE25="","",'Ficha IC 5'!$AE25)</f>
        <v>1</v>
      </c>
      <c r="X30" s="311" t="str">
        <f>IF('Ficha IC 5'!$N25="","",'Ficha IC 5'!$N25)</f>
        <v>IND_22</v>
      </c>
      <c r="Y30" s="304" t="str">
        <f>IF('Ficha IC 5'!$O25="","",'Ficha IC 5'!$O25)</f>
        <v>Porcentaje de avance en la formulación de la política de lectura, escritura y oralidad.</v>
      </c>
      <c r="Z30" s="310" t="str">
        <f>IF(X30="","",VLOOKUP(X30,Indicadores_[],3,FALSE))</f>
        <v>PI. 7880
Meta 2</v>
      </c>
      <c r="AA30" s="310" t="s">
        <v>754</v>
      </c>
      <c r="AB30" s="311">
        <v>1</v>
      </c>
      <c r="AC30" s="211"/>
      <c r="AD30" s="162">
        <f t="shared" si="0"/>
        <v>4.24</v>
      </c>
      <c r="AE30" s="162">
        <f t="shared" si="7"/>
        <v>4.6500000000000004</v>
      </c>
      <c r="AF30" s="227">
        <f t="shared" si="8"/>
        <v>1.0966981132075473</v>
      </c>
      <c r="AG30" s="180">
        <f t="shared" si="46"/>
        <v>1.0966981132075473</v>
      </c>
      <c r="AH30" s="162">
        <v>0.03</v>
      </c>
      <c r="AI30" s="325">
        <v>0.03</v>
      </c>
      <c r="AJ30" s="227">
        <f t="shared" si="19"/>
        <v>1</v>
      </c>
      <c r="AK30" s="180">
        <f t="shared" si="20"/>
        <v>1</v>
      </c>
      <c r="AL30" s="162">
        <v>0.1</v>
      </c>
      <c r="AM30" s="162">
        <v>0.1</v>
      </c>
      <c r="AN30" s="400">
        <f t="shared" si="9"/>
        <v>1</v>
      </c>
      <c r="AO30" s="399">
        <f t="shared" si="10"/>
        <v>1</v>
      </c>
      <c r="AP30" s="180">
        <v>0.02</v>
      </c>
      <c r="AQ30" s="180">
        <v>0.09</v>
      </c>
      <c r="AR30" s="402">
        <f t="shared" si="11"/>
        <v>4.5</v>
      </c>
      <c r="AS30" s="401">
        <f t="shared" si="12"/>
        <v>4.5</v>
      </c>
      <c r="AT30" s="180">
        <v>0.11</v>
      </c>
      <c r="AU30" s="180">
        <v>0.22</v>
      </c>
      <c r="AV30" s="402">
        <f t="shared" si="13"/>
        <v>2</v>
      </c>
      <c r="AW30" s="401">
        <f t="shared" si="14"/>
        <v>2</v>
      </c>
      <c r="AX30" s="180">
        <v>0.28999999999999998</v>
      </c>
      <c r="AY30" s="180">
        <v>0.46</v>
      </c>
      <c r="AZ30" s="402">
        <f t="shared" si="15"/>
        <v>1.5862068965517244</v>
      </c>
      <c r="BA30" s="403">
        <f t="shared" si="1"/>
        <v>1.5862068965517244</v>
      </c>
      <c r="BB30" s="180">
        <v>0.4</v>
      </c>
      <c r="BC30" s="180">
        <v>0.5</v>
      </c>
      <c r="BD30" s="404">
        <f t="shared" si="16"/>
        <v>1.25</v>
      </c>
      <c r="BE30" s="403">
        <f t="shared" si="2"/>
        <v>1.25</v>
      </c>
      <c r="BF30" s="180">
        <v>0.67</v>
      </c>
      <c r="BG30" s="180">
        <v>0.65</v>
      </c>
      <c r="BH30" s="406">
        <f t="shared" si="17"/>
        <v>0.97014925373134331</v>
      </c>
      <c r="BI30" s="405">
        <f t="shared" si="3"/>
        <v>0.97014925373134331</v>
      </c>
      <c r="BJ30" s="180">
        <v>0.85</v>
      </c>
      <c r="BK30" s="180">
        <v>0.83</v>
      </c>
      <c r="BL30" s="406">
        <f t="shared" si="18"/>
        <v>0.97647058823529409</v>
      </c>
      <c r="BM30" s="405">
        <f t="shared" si="4"/>
        <v>0.97647058823529409</v>
      </c>
      <c r="BN30" s="180">
        <v>0.87</v>
      </c>
      <c r="BO30" s="180">
        <v>0.87</v>
      </c>
      <c r="BP30" s="408">
        <f t="shared" si="21"/>
        <v>1</v>
      </c>
      <c r="BQ30" s="407">
        <f t="shared" si="5"/>
        <v>1</v>
      </c>
      <c r="BR30" s="180">
        <v>0.9</v>
      </c>
      <c r="BS30" s="180">
        <v>0.9</v>
      </c>
      <c r="BT30" s="408">
        <f t="shared" si="22"/>
        <v>1</v>
      </c>
      <c r="BU30" s="407">
        <f t="shared" si="6"/>
        <v>1</v>
      </c>
      <c r="BV30" s="180"/>
      <c r="BW30" s="180"/>
      <c r="BX30" s="380"/>
      <c r="BY30" s="180"/>
      <c r="BZ30" s="180"/>
      <c r="CA30" s="180"/>
      <c r="CB30" s="227" t="str">
        <f t="shared" si="23"/>
        <v/>
      </c>
      <c r="CC30" s="180" t="str">
        <f t="shared" si="24"/>
        <v/>
      </c>
      <c r="CD30" s="180"/>
      <c r="CE30" s="180"/>
      <c r="CF30" s="227" t="str">
        <f t="shared" si="25"/>
        <v/>
      </c>
      <c r="CG30" s="180" t="str">
        <f t="shared" si="26"/>
        <v/>
      </c>
      <c r="CH30" s="180"/>
      <c r="CI30" s="180"/>
      <c r="CJ30" s="227" t="str">
        <f t="shared" si="27"/>
        <v/>
      </c>
      <c r="CK30" s="180" t="str">
        <f t="shared" si="28"/>
        <v/>
      </c>
      <c r="CL30" s="180"/>
      <c r="CM30" s="180"/>
      <c r="CN30" s="227" t="str">
        <f t="shared" si="29"/>
        <v/>
      </c>
      <c r="CO30" s="180" t="str">
        <f t="shared" si="30"/>
        <v/>
      </c>
      <c r="CP30" s="180"/>
      <c r="CQ30" s="180"/>
      <c r="CR30" s="227" t="str">
        <f t="shared" si="31"/>
        <v/>
      </c>
      <c r="CS30" s="180" t="str">
        <f t="shared" si="32"/>
        <v/>
      </c>
      <c r="CT30" s="180"/>
      <c r="CU30" s="180"/>
      <c r="CV30" s="227"/>
      <c r="CW30" s="180"/>
      <c r="CX30" s="180"/>
      <c r="CY30" s="180"/>
      <c r="CZ30" s="227"/>
      <c r="DA30" s="180"/>
      <c r="DB30" s="151"/>
    </row>
    <row r="31" spans="2:106" ht="102.75" customHeight="1" x14ac:dyDescent="0.35">
      <c r="B31" s="150"/>
      <c r="C31" s="463"/>
      <c r="D31" s="239" t="str">
        <f>IF('Ficha IC 5'!$B$14="","",'Ficha IC 5'!$B$14)</f>
        <v>Indicador compuesto de acceso, iinclusión y participación efectiva de la ciudadanía</v>
      </c>
      <c r="E31" s="458"/>
      <c r="F31" s="465"/>
      <c r="G31" s="180" t="str">
        <f>IF('Ficha IC 5'!$B$12="","",'Ficha IC 5'!$B$12)</f>
        <v>OB_ES_5</v>
      </c>
      <c r="H31"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I31" s="437"/>
      <c r="J31" s="437"/>
      <c r="K31" s="501"/>
      <c r="L31" s="502"/>
      <c r="M31" s="501"/>
      <c r="N31" s="502"/>
      <c r="O31" s="437"/>
      <c r="P31" s="453"/>
      <c r="Q31" s="439">
        <f>IF('Ficha IC 5'!$M26="","",'Ficha IC 5'!$M26)</f>
        <v>0.27</v>
      </c>
      <c r="R31" s="311" t="str">
        <f>IF('Ficha IC 5'!B26="","",'Ficha IC 5'!B26)</f>
        <v>ES_17</v>
      </c>
      <c r="S31" s="304" t="str">
        <f>IF('Ficha IC 5'!$C26="","",'Ficha IC 5'!$C26)</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T31" s="180" t="str">
        <f>IF('Ficha IC 5'!$J25="","",'Ficha IC 5'!$J25)</f>
        <v>Dirección de Lectura y Bibliotecas</v>
      </c>
      <c r="U31" s="447">
        <f>IFERROR(IF(OR(AF31="",W31="",AF32="",W32=""),"",(AF31*W31)+(AF32*W32)),"")</f>
        <v>0.80096863879003566</v>
      </c>
      <c r="V31" s="466">
        <f t="shared" si="47"/>
        <v>0.80096863879003566</v>
      </c>
      <c r="W31" s="330">
        <f>IF('Ficha IC 5'!$AE26="","",'Ficha IC 5'!$AE26)</f>
        <v>0.5</v>
      </c>
      <c r="X31" s="311" t="str">
        <f>IF('Ficha IC 5'!$N26="","",'Ficha IC 5'!$N26)</f>
        <v>IND_23</v>
      </c>
      <c r="Y31" s="304" t="str">
        <f>IF('Ficha IC 5'!$O26="","",'Ficha IC 5'!$O26)</f>
        <v>Creación del  Sistema Distrital de Bibliotecas y espacios no convencionales de lectura que fortalezca y articule las bibliotecas públicas, escolares, comunitarias,  universitarias, especializadas, y otros espacios de circulación del libro en la ciudad</v>
      </c>
      <c r="Z31" s="310" t="str">
        <f>IF(X31="","",VLOOKUP(X31,Indicadores_[],3,FALSE))</f>
        <v>PI. 7880
Meta 1</v>
      </c>
      <c r="AA31" s="310" t="s">
        <v>756</v>
      </c>
      <c r="AB31" s="311">
        <f>IF(X31="","",VLOOKUP(X31,Indicadores_[],4,FALSE))</f>
        <v>1</v>
      </c>
      <c r="AC31" s="211"/>
      <c r="AD31" s="162">
        <f t="shared" si="0"/>
        <v>5.6199999999999992</v>
      </c>
      <c r="AE31" s="162">
        <f t="shared" si="7"/>
        <v>4.9600000000000009</v>
      </c>
      <c r="AF31" s="227">
        <f t="shared" si="8"/>
        <v>0.88256227758007144</v>
      </c>
      <c r="AG31" s="180">
        <f t="shared" si="46"/>
        <v>0.88256227758007144</v>
      </c>
      <c r="AH31" s="162">
        <v>0.33</v>
      </c>
      <c r="AI31" s="325">
        <v>0.34</v>
      </c>
      <c r="AJ31" s="227">
        <f t="shared" si="19"/>
        <v>1.0303030303030303</v>
      </c>
      <c r="AK31" s="180">
        <f t="shared" si="20"/>
        <v>1.0303030303030303</v>
      </c>
      <c r="AL31" s="162">
        <v>0.17</v>
      </c>
      <c r="AM31" s="162">
        <v>0.17</v>
      </c>
      <c r="AN31" s="400">
        <f t="shared" si="9"/>
        <v>1</v>
      </c>
      <c r="AO31" s="399">
        <f t="shared" si="10"/>
        <v>1</v>
      </c>
      <c r="AP31" s="180">
        <v>0.21</v>
      </c>
      <c r="AQ31" s="180">
        <v>0.12</v>
      </c>
      <c r="AR31" s="402">
        <f t="shared" si="11"/>
        <v>0.5714285714285714</v>
      </c>
      <c r="AS31" s="401">
        <f t="shared" si="12"/>
        <v>0.5714285714285714</v>
      </c>
      <c r="AT31" s="180">
        <v>0.62</v>
      </c>
      <c r="AU31" s="180">
        <v>0.27</v>
      </c>
      <c r="AV31" s="402">
        <f t="shared" si="13"/>
        <v>0.43548387096774199</v>
      </c>
      <c r="AW31" s="401">
        <f t="shared" si="14"/>
        <v>0.43548387096774199</v>
      </c>
      <c r="AX31" s="180">
        <v>0.82</v>
      </c>
      <c r="AY31" s="180">
        <v>0.75</v>
      </c>
      <c r="AZ31" s="402">
        <f t="shared" si="15"/>
        <v>0.91463414634146345</v>
      </c>
      <c r="BA31" s="403">
        <f t="shared" si="1"/>
        <v>0.91463414634146345</v>
      </c>
      <c r="BB31" s="180">
        <v>1</v>
      </c>
      <c r="BC31" s="180">
        <v>1</v>
      </c>
      <c r="BD31" s="404">
        <f t="shared" si="16"/>
        <v>1</v>
      </c>
      <c r="BE31" s="403">
        <f t="shared" si="2"/>
        <v>1</v>
      </c>
      <c r="BF31" s="180">
        <v>0.24</v>
      </c>
      <c r="BG31" s="180">
        <v>0.2</v>
      </c>
      <c r="BH31" s="406">
        <f t="shared" si="17"/>
        <v>0.83333333333333337</v>
      </c>
      <c r="BI31" s="405">
        <f t="shared" si="3"/>
        <v>0.83333333333333337</v>
      </c>
      <c r="BJ31" s="180">
        <v>0.48</v>
      </c>
      <c r="BK31" s="180">
        <v>0.43</v>
      </c>
      <c r="BL31" s="406">
        <f t="shared" si="18"/>
        <v>0.89583333333333337</v>
      </c>
      <c r="BM31" s="405">
        <f t="shared" si="4"/>
        <v>0.89583333333333337</v>
      </c>
      <c r="BN31" s="180">
        <v>0.75</v>
      </c>
      <c r="BO31" s="180">
        <v>0.68</v>
      </c>
      <c r="BP31" s="408">
        <f t="shared" si="21"/>
        <v>0.90666666666666673</v>
      </c>
      <c r="BQ31" s="407">
        <f t="shared" si="5"/>
        <v>0.90666666666666673</v>
      </c>
      <c r="BR31" s="180">
        <v>1</v>
      </c>
      <c r="BS31" s="180">
        <v>1</v>
      </c>
      <c r="BT31" s="408">
        <f t="shared" si="22"/>
        <v>1</v>
      </c>
      <c r="BU31" s="407">
        <f t="shared" si="6"/>
        <v>1</v>
      </c>
      <c r="BV31" s="180"/>
      <c r="BW31" s="180"/>
      <c r="BX31" s="227"/>
      <c r="BY31" s="180"/>
      <c r="BZ31" s="180"/>
      <c r="CA31" s="180"/>
      <c r="CB31" s="227" t="str">
        <f t="shared" si="23"/>
        <v/>
      </c>
      <c r="CC31" s="180" t="str">
        <f t="shared" si="24"/>
        <v/>
      </c>
      <c r="CD31" s="180"/>
      <c r="CE31" s="180"/>
      <c r="CF31" s="227" t="str">
        <f t="shared" si="25"/>
        <v/>
      </c>
      <c r="CG31" s="180" t="str">
        <f t="shared" si="26"/>
        <v/>
      </c>
      <c r="CH31" s="180"/>
      <c r="CI31" s="180"/>
      <c r="CJ31" s="227" t="str">
        <f t="shared" si="27"/>
        <v/>
      </c>
      <c r="CK31" s="180" t="str">
        <f t="shared" si="28"/>
        <v/>
      </c>
      <c r="CL31" s="180"/>
      <c r="CM31" s="180"/>
      <c r="CN31" s="227" t="str">
        <f t="shared" si="29"/>
        <v/>
      </c>
      <c r="CO31" s="180" t="str">
        <f t="shared" si="30"/>
        <v/>
      </c>
      <c r="CP31" s="180"/>
      <c r="CQ31" s="180"/>
      <c r="CR31" s="227" t="str">
        <f t="shared" si="31"/>
        <v/>
      </c>
      <c r="CS31" s="180" t="str">
        <f t="shared" si="32"/>
        <v/>
      </c>
      <c r="CT31" s="180"/>
      <c r="CU31" s="180"/>
      <c r="CV31" s="227"/>
      <c r="CW31" s="180"/>
      <c r="CX31" s="180"/>
      <c r="CY31" s="180"/>
      <c r="CZ31" s="227"/>
      <c r="DA31" s="180"/>
      <c r="DB31" s="151"/>
    </row>
    <row r="32" spans="2:106" ht="99.75" customHeight="1" x14ac:dyDescent="0.35">
      <c r="B32" s="150"/>
      <c r="C32" s="463"/>
      <c r="D32" s="239" t="str">
        <f>IF('Ficha IC 5'!$B$14="","",'Ficha IC 5'!$B$14)</f>
        <v>Indicador compuesto de acceso, iinclusión y participación efectiva de la ciudadanía</v>
      </c>
      <c r="E32" s="458"/>
      <c r="F32" s="465"/>
      <c r="G32" s="180" t="str">
        <f>IF('Ficha IC 5'!$B$12="","",'Ficha IC 5'!$B$12)</f>
        <v>OB_ES_5</v>
      </c>
      <c r="H32" s="304" t="str">
        <f>IF('Ficha IC 5'!$D$12="","",'Ficha IC 5'!$D$12)</f>
        <v>Asegurar el acceso, inclusión y participación efectiva de la ciudadanía en infraestructura, recursos y prácticas para la lectura, la escritura, la oralidad, las artes y la cultura, con el fin de fortalecer una sociedad más justa, autónoma e incluyente.</v>
      </c>
      <c r="I32" s="437"/>
      <c r="J32" s="437"/>
      <c r="K32" s="501"/>
      <c r="L32" s="502"/>
      <c r="M32" s="501"/>
      <c r="N32" s="502"/>
      <c r="O32" s="437"/>
      <c r="P32" s="453"/>
      <c r="Q32" s="440"/>
      <c r="R32" s="311" t="str">
        <f>IF('Ficha IC 5'!B26="","",'Ficha IC 5'!B26)</f>
        <v>ES_17</v>
      </c>
      <c r="S32" s="304" t="str">
        <f>IF('Ficha IC 5'!$C26="","",'Ficha IC 5'!$C26)</f>
        <v>Articular los diferentes tipos de servicios, colecciones y programación de las bibliotecas y otros espacios de circulación del libro en la ciudad con el fin de ampliar la oferta de escenarios de acceso a la cultura escrita, en el marco del Sistema Distrital de Bibliotecas.</v>
      </c>
      <c r="T32" s="180" t="str">
        <f>IF('Ficha IC 5'!$J26="","",'Ficha IC 5'!$J26)</f>
        <v>Dirección de Lectura y Bibliotecas</v>
      </c>
      <c r="U32" s="448"/>
      <c r="V32" s="467"/>
      <c r="W32" s="330">
        <f>IF('Ficha IC 5'!$AE27="","",'Ficha IC 5'!$AE27)</f>
        <v>0.5</v>
      </c>
      <c r="X32" s="311" t="str">
        <f>IF('Ficha IC 5'!$N27="","",'Ficha IC 5'!$N27)</f>
        <v>IND_24</v>
      </c>
      <c r="Y32" s="304" t="str">
        <f>IF('Ficha IC 5'!$O27="","",'Ficha IC 5'!$O27)</f>
        <v>Número de espacios y/o eventos de valoración social del libro, la lectura y la literatura en la ciudad.</v>
      </c>
      <c r="Z32" s="310" t="str">
        <f>IF(X32="","",VLOOKUP(X32,Indicadores_[],3,FALSE))</f>
        <v>PI. 7880
IMP 111</v>
      </c>
      <c r="AA32" s="310" t="s">
        <v>757</v>
      </c>
      <c r="AB32" s="311">
        <v>4</v>
      </c>
      <c r="AC32" s="211"/>
      <c r="AD32" s="162">
        <f t="shared" si="0"/>
        <v>16</v>
      </c>
      <c r="AE32" s="162">
        <f t="shared" si="7"/>
        <v>11.51</v>
      </c>
      <c r="AF32" s="227">
        <f t="shared" si="8"/>
        <v>0.71937499999999999</v>
      </c>
      <c r="AG32" s="180">
        <f t="shared" si="46"/>
        <v>0.71937499999999999</v>
      </c>
      <c r="AH32" s="162">
        <v>0</v>
      </c>
      <c r="AI32" s="162">
        <v>0</v>
      </c>
      <c r="AJ32" s="227">
        <f t="shared" si="19"/>
        <v>0</v>
      </c>
      <c r="AK32" s="180">
        <f t="shared" si="20"/>
        <v>0</v>
      </c>
      <c r="AL32" s="162">
        <v>0</v>
      </c>
      <c r="AM32" s="162">
        <v>0</v>
      </c>
      <c r="AN32" s="400">
        <f t="shared" si="9"/>
        <v>0</v>
      </c>
      <c r="AO32" s="399">
        <f t="shared" si="10"/>
        <v>0</v>
      </c>
      <c r="AP32" s="180">
        <v>2</v>
      </c>
      <c r="AQ32" s="180">
        <v>0</v>
      </c>
      <c r="AR32" s="402">
        <f t="shared" si="11"/>
        <v>0</v>
      </c>
      <c r="AS32" s="401">
        <f t="shared" si="12"/>
        <v>0</v>
      </c>
      <c r="AT32" s="180">
        <v>2</v>
      </c>
      <c r="AU32" s="180">
        <v>0.51</v>
      </c>
      <c r="AV32" s="402">
        <f t="shared" si="13"/>
        <v>0.255</v>
      </c>
      <c r="AW32" s="401">
        <f t="shared" si="14"/>
        <v>0.255</v>
      </c>
      <c r="AX32" s="180">
        <v>2</v>
      </c>
      <c r="AY32" s="180">
        <v>1</v>
      </c>
      <c r="AZ32" s="402">
        <f t="shared" si="15"/>
        <v>0.5</v>
      </c>
      <c r="BA32" s="403">
        <f t="shared" si="1"/>
        <v>0.5</v>
      </c>
      <c r="BB32" s="180">
        <v>2</v>
      </c>
      <c r="BC32" s="180">
        <v>2</v>
      </c>
      <c r="BD32" s="404">
        <f t="shared" si="16"/>
        <v>1</v>
      </c>
      <c r="BE32" s="403">
        <f t="shared" si="2"/>
        <v>1</v>
      </c>
      <c r="BF32" s="180">
        <v>2</v>
      </c>
      <c r="BG32" s="180">
        <v>2</v>
      </c>
      <c r="BH32" s="406">
        <f t="shared" si="17"/>
        <v>1</v>
      </c>
      <c r="BI32" s="405">
        <f t="shared" si="3"/>
        <v>1</v>
      </c>
      <c r="BJ32" s="180">
        <v>2</v>
      </c>
      <c r="BK32" s="180">
        <v>2</v>
      </c>
      <c r="BL32" s="406">
        <f t="shared" si="18"/>
        <v>1</v>
      </c>
      <c r="BM32" s="405">
        <f t="shared" si="4"/>
        <v>1</v>
      </c>
      <c r="BN32" s="180">
        <v>2</v>
      </c>
      <c r="BO32" s="180">
        <v>2</v>
      </c>
      <c r="BP32" s="408">
        <f t="shared" si="21"/>
        <v>1</v>
      </c>
      <c r="BQ32" s="407">
        <f t="shared" si="5"/>
        <v>1</v>
      </c>
      <c r="BR32" s="180">
        <v>2</v>
      </c>
      <c r="BS32" s="180">
        <v>2</v>
      </c>
      <c r="BT32" s="408">
        <f t="shared" si="22"/>
        <v>1</v>
      </c>
      <c r="BU32" s="407">
        <f t="shared" si="6"/>
        <v>1</v>
      </c>
      <c r="BV32" s="180"/>
      <c r="BW32" s="180"/>
      <c r="BX32" s="227"/>
      <c r="BY32" s="180"/>
      <c r="BZ32" s="180"/>
      <c r="CA32" s="180"/>
      <c r="CB32" s="227" t="str">
        <f t="shared" si="23"/>
        <v/>
      </c>
      <c r="CC32" s="180" t="str">
        <f t="shared" si="24"/>
        <v/>
      </c>
      <c r="CD32" s="180"/>
      <c r="CE32" s="180"/>
      <c r="CF32" s="227" t="str">
        <f t="shared" si="25"/>
        <v/>
      </c>
      <c r="CG32" s="180" t="str">
        <f t="shared" si="26"/>
        <v/>
      </c>
      <c r="CH32" s="180"/>
      <c r="CI32" s="180"/>
      <c r="CJ32" s="227" t="str">
        <f t="shared" si="27"/>
        <v/>
      </c>
      <c r="CK32" s="180" t="str">
        <f t="shared" si="28"/>
        <v/>
      </c>
      <c r="CL32" s="180"/>
      <c r="CM32" s="180"/>
      <c r="CN32" s="227" t="str">
        <f t="shared" si="29"/>
        <v/>
      </c>
      <c r="CO32" s="180" t="str">
        <f t="shared" si="30"/>
        <v/>
      </c>
      <c r="CP32" s="180"/>
      <c r="CQ32" s="180"/>
      <c r="CR32" s="227" t="str">
        <f t="shared" si="31"/>
        <v/>
      </c>
      <c r="CS32" s="180" t="str">
        <f t="shared" si="32"/>
        <v/>
      </c>
      <c r="CT32" s="180"/>
      <c r="CU32" s="180"/>
      <c r="CV32" s="227"/>
      <c r="CW32" s="180"/>
      <c r="CX32" s="180"/>
      <c r="CY32" s="180"/>
      <c r="CZ32" s="227"/>
      <c r="DA32" s="180"/>
      <c r="DB32" s="151"/>
    </row>
    <row r="33" spans="2:106" ht="84" customHeight="1" x14ac:dyDescent="0.35">
      <c r="B33" s="150"/>
      <c r="C33" s="463"/>
      <c r="D33" s="239" t="str">
        <f>IF('Ficha IC 6'!$B$14="","",'Ficha IC 6'!$B$14)</f>
        <v>Indicador compuesto de cobertura y calidad en la formación artística y cultural a los agentes del sector, organizaciones y ciudadanos</v>
      </c>
      <c r="E33" s="458"/>
      <c r="F33" s="441">
        <v>0.11</v>
      </c>
      <c r="G33" s="180" t="str">
        <f>IF('Ficha IC 6'!$B$12="","",'Ficha IC 6'!$B$12)</f>
        <v>OB_ES_6</v>
      </c>
      <c r="H33" s="304" t="str">
        <f>IF('Ficha IC 6'!$D$12="","",'Ficha IC 6'!$D$12)</f>
        <v>Ampliar la oferta de cobertura y calidad en la formación artística, cultural y de habilidades creativas a los agentes del sector, las organizaciones comunitarias y los ciudadanos.</v>
      </c>
      <c r="I33" s="437">
        <f>IF('Ficha IC 6'!$B$16="","",'Ficha IC 6'!$B$16)</f>
        <v>0.95</v>
      </c>
      <c r="J33" s="437">
        <f>IF('Ficha IC 6'!$D$16="","",'Ficha IC 6'!$D$16)</f>
        <v>0.9</v>
      </c>
      <c r="K33" s="501"/>
      <c r="L33" s="502"/>
      <c r="M33" s="501"/>
      <c r="N33" s="502"/>
      <c r="O33" s="462">
        <f>IF(OR(Q33="",U33="",Q34="",U34="",Q35="",U35="",Q36="",U36="",Q37="",U37="",Q38="",U38=""),"",(U33*Q33)+(U34*Q34)+(U35*Q35)+(U36*Q36)+(U37*Q37)+(U38*Q38))</f>
        <v>1.0545766283524904</v>
      </c>
      <c r="P33" s="453">
        <f>O33</f>
        <v>1.0545766283524904</v>
      </c>
      <c r="Q33" s="375">
        <f>IF('Ficha IC 6'!$L22="","",'Ficha IC 6'!$L22)</f>
        <v>0.12</v>
      </c>
      <c r="R33" s="311" t="str">
        <f>IF('Ficha IC 6'!$B22="","",'Ficha IC 6'!$B22)</f>
        <v>ES_18</v>
      </c>
      <c r="S33" s="304" t="str">
        <f>IF('Ficha IC 6'!$C22="","",'Ficha IC 6'!$C22)</f>
        <v>Desarrollo concertado de directrices para el fortalecimiento y sostenibilidad de la formación artística y cultural en la ciudad y sus localidades.</v>
      </c>
      <c r="T33" s="180" t="str">
        <f>IF('Ficha IC 6'!$I22="","",'Ficha IC 6'!$I22)</f>
        <v>Subdirección de Arte, Cultura y Patrimonio</v>
      </c>
      <c r="U33" s="359">
        <f>IFERROR(IF(OR(AF33="",W33=""),"",AF33*W33),"")</f>
        <v>1</v>
      </c>
      <c r="V33" s="311">
        <f t="shared" si="47"/>
        <v>1</v>
      </c>
      <c r="W33" s="330">
        <f>IF('Ficha IC 6'!$AD22="","",'Ficha IC 6'!$AD22)</f>
        <v>1</v>
      </c>
      <c r="X33" s="311" t="str">
        <f>IF('Ficha IC 6'!$M22="","",'Ficha IC 6'!$M22)</f>
        <v>IND_25</v>
      </c>
      <c r="Y33" s="304" t="str">
        <f>IF('Ficha IC 6'!$N22="","",'Ficha IC 6'!$N22)</f>
        <v>Porcentaje de avance en la construcción del Sistema de Información de arte, cultura y patrimonio.</v>
      </c>
      <c r="Z33" s="310" t="str">
        <f>IF(X33="","",VLOOKUP(X33,Indicadores_[],3,FALSE))</f>
        <v>PI. 7884
Meta 3</v>
      </c>
      <c r="AA33" s="310" t="s">
        <v>757</v>
      </c>
      <c r="AB33" s="311">
        <v>1</v>
      </c>
      <c r="AC33" s="211"/>
      <c r="AD33" s="162">
        <f t="shared" si="0"/>
        <v>1.52</v>
      </c>
      <c r="AE33" s="162">
        <f t="shared" si="7"/>
        <v>1.52</v>
      </c>
      <c r="AF33" s="227">
        <f t="shared" si="8"/>
        <v>1</v>
      </c>
      <c r="AG33" s="180">
        <f t="shared" si="46"/>
        <v>1</v>
      </c>
      <c r="AH33" s="162">
        <v>0.08</v>
      </c>
      <c r="AI33" s="162">
        <v>0.08</v>
      </c>
      <c r="AJ33" s="227">
        <f t="shared" si="19"/>
        <v>1</v>
      </c>
      <c r="AK33" s="180">
        <f t="shared" si="20"/>
        <v>1</v>
      </c>
      <c r="AL33" s="162">
        <v>0.12</v>
      </c>
      <c r="AM33" s="162">
        <v>0.12</v>
      </c>
      <c r="AN33" s="400">
        <f t="shared" si="9"/>
        <v>1</v>
      </c>
      <c r="AO33" s="399">
        <f t="shared" si="10"/>
        <v>1</v>
      </c>
      <c r="AP33" s="180">
        <v>0.08</v>
      </c>
      <c r="AQ33" s="180">
        <v>0.08</v>
      </c>
      <c r="AR33" s="402">
        <f t="shared" si="11"/>
        <v>1</v>
      </c>
      <c r="AS33" s="401">
        <f t="shared" si="12"/>
        <v>1</v>
      </c>
      <c r="AT33" s="180">
        <v>0.16</v>
      </c>
      <c r="AU33" s="180">
        <v>0.16</v>
      </c>
      <c r="AV33" s="402">
        <f t="shared" si="13"/>
        <v>1</v>
      </c>
      <c r="AW33" s="401">
        <f t="shared" si="14"/>
        <v>1</v>
      </c>
      <c r="AX33" s="180">
        <v>0.2</v>
      </c>
      <c r="AY33" s="180">
        <v>0.2</v>
      </c>
      <c r="AZ33" s="402">
        <f t="shared" si="15"/>
        <v>1</v>
      </c>
      <c r="BA33" s="403">
        <f t="shared" si="1"/>
        <v>1</v>
      </c>
      <c r="BB33" s="180">
        <v>0.25</v>
      </c>
      <c r="BC33" s="180">
        <v>0.25</v>
      </c>
      <c r="BD33" s="404">
        <f t="shared" si="16"/>
        <v>1</v>
      </c>
      <c r="BE33" s="403">
        <f t="shared" si="2"/>
        <v>1</v>
      </c>
      <c r="BF33" s="180">
        <v>0.06</v>
      </c>
      <c r="BG33" s="180">
        <v>0.06</v>
      </c>
      <c r="BH33" s="406">
        <f t="shared" si="17"/>
        <v>1</v>
      </c>
      <c r="BI33" s="405">
        <f t="shared" si="3"/>
        <v>1</v>
      </c>
      <c r="BJ33" s="180">
        <v>0.13</v>
      </c>
      <c r="BK33" s="180">
        <v>0.13</v>
      </c>
      <c r="BL33" s="406">
        <f t="shared" si="18"/>
        <v>1</v>
      </c>
      <c r="BM33" s="405">
        <f t="shared" si="4"/>
        <v>1</v>
      </c>
      <c r="BN33" s="180">
        <v>0.19</v>
      </c>
      <c r="BO33" s="180">
        <v>0.19</v>
      </c>
      <c r="BP33" s="408">
        <f t="shared" si="21"/>
        <v>1</v>
      </c>
      <c r="BQ33" s="407">
        <f t="shared" si="5"/>
        <v>1</v>
      </c>
      <c r="BR33" s="180">
        <v>0.25</v>
      </c>
      <c r="BS33" s="180">
        <v>0.25</v>
      </c>
      <c r="BT33" s="408">
        <f t="shared" si="22"/>
        <v>1</v>
      </c>
      <c r="BU33" s="407">
        <f t="shared" si="6"/>
        <v>1</v>
      </c>
      <c r="BV33" s="180"/>
      <c r="BW33" s="180"/>
      <c r="BX33" s="227"/>
      <c r="BY33" s="180"/>
      <c r="BZ33" s="180"/>
      <c r="CA33" s="180"/>
      <c r="CB33" s="227" t="str">
        <f t="shared" si="23"/>
        <v/>
      </c>
      <c r="CC33" s="180" t="str">
        <f t="shared" si="24"/>
        <v/>
      </c>
      <c r="CD33" s="180"/>
      <c r="CE33" s="180"/>
      <c r="CF33" s="227" t="str">
        <f t="shared" si="25"/>
        <v/>
      </c>
      <c r="CG33" s="180" t="str">
        <f t="shared" si="26"/>
        <v/>
      </c>
      <c r="CH33" s="180"/>
      <c r="CI33" s="180"/>
      <c r="CJ33" s="227" t="str">
        <f t="shared" si="27"/>
        <v/>
      </c>
      <c r="CK33" s="180" t="str">
        <f t="shared" si="28"/>
        <v/>
      </c>
      <c r="CL33" s="180"/>
      <c r="CM33" s="180"/>
      <c r="CN33" s="227" t="str">
        <f t="shared" si="29"/>
        <v/>
      </c>
      <c r="CO33" s="180" t="str">
        <f t="shared" si="30"/>
        <v/>
      </c>
      <c r="CP33" s="180"/>
      <c r="CQ33" s="180"/>
      <c r="CR33" s="227" t="str">
        <f t="shared" si="31"/>
        <v/>
      </c>
      <c r="CS33" s="180" t="str">
        <f t="shared" si="32"/>
        <v/>
      </c>
      <c r="CT33" s="180"/>
      <c r="CU33" s="180"/>
      <c r="CV33" s="227"/>
      <c r="CW33" s="180"/>
      <c r="CX33" s="180"/>
      <c r="CY33" s="180"/>
      <c r="CZ33" s="227"/>
      <c r="DA33" s="180"/>
      <c r="DB33" s="151"/>
    </row>
    <row r="34" spans="2:106" ht="129" customHeight="1" x14ac:dyDescent="0.35">
      <c r="B34" s="150"/>
      <c r="C34" s="463"/>
      <c r="D34" s="239" t="str">
        <f>IF('Ficha IC 6'!$B$14="","",'Ficha IC 6'!$B$14)</f>
        <v>Indicador compuesto de cobertura y calidad en la formación artística y cultural a los agentes del sector, organizaciones y ciudadanos</v>
      </c>
      <c r="E34" s="458"/>
      <c r="F34" s="441"/>
      <c r="G34" s="180" t="str">
        <f>IF('Ficha IC 6'!$B$12="","",'Ficha IC 6'!$B$12)</f>
        <v>OB_ES_6</v>
      </c>
      <c r="H34" s="304" t="str">
        <f>IF('Ficha IC 6'!$D$12="","",'Ficha IC 6'!$D$12)</f>
        <v>Ampliar la oferta de cobertura y calidad en la formación artística, cultural y de habilidades creativas a los agentes del sector, las organizaciones comunitarias y los ciudadanos.</v>
      </c>
      <c r="I34" s="437"/>
      <c r="J34" s="437"/>
      <c r="K34" s="501"/>
      <c r="L34" s="502"/>
      <c r="M34" s="501"/>
      <c r="N34" s="502"/>
      <c r="O34" s="462"/>
      <c r="P34" s="453"/>
      <c r="Q34" s="375">
        <f>IF('Ficha IC 6'!$L23="","",'Ficha IC 6'!$L23)</f>
        <v>0.27</v>
      </c>
      <c r="R34" s="311" t="str">
        <f>IF('Ficha IC 6'!$B23="","",'Ficha IC 6'!$B23)</f>
        <v>ES_19</v>
      </c>
      <c r="S34" s="304" t="str">
        <f>IF('Ficha IC 6'!$C23="","",'Ficha IC 6'!$C23)</f>
        <v>Profesionalización de artistas; jóvenes, empíricos y formadores, con el fin de lograr el fortalecimiento de sus proyectos de gestión cultural a través de becas, estímulos y certificación de competencias laborales para el bienestar y la reactivación económica del sector.</v>
      </c>
      <c r="T34" s="180" t="str">
        <f>IF('Ficha IC 6'!$I23="","",'Ficha IC 6'!$I23)</f>
        <v>Subdirección de Arte, Cultura y Patrimonio</v>
      </c>
      <c r="U34" s="359">
        <f t="shared" ref="U34:U46" si="64">IFERROR(IF(OR(AF34="",W34=""),"",AF34*W34),"")</f>
        <v>1</v>
      </c>
      <c r="V34" s="311">
        <f t="shared" si="47"/>
        <v>1</v>
      </c>
      <c r="W34" s="330">
        <f>IF('Ficha IC 6'!$AD23="","",'Ficha IC 6'!$AD23)</f>
        <v>1</v>
      </c>
      <c r="X34" s="311" t="str">
        <f>IF('Ficha IC 6'!$M23="","",'Ficha IC 6'!$M23)</f>
        <v>IND_26</v>
      </c>
      <c r="Y34" s="304" t="str">
        <f>IF('Ficha IC 6'!$N23="","",'Ficha IC 6'!$N23)</f>
        <v>Número de agentes del sector beneficiados a través del fomento para el acceso a la oferta cultural.</v>
      </c>
      <c r="Z34" s="310" t="str">
        <f>IF(X34="","",VLOOKUP(X34,Indicadores_[],3,FALSE))</f>
        <v>PI. 7884
Meta 2</v>
      </c>
      <c r="AA34" s="310" t="s">
        <v>757</v>
      </c>
      <c r="AB34" s="311">
        <f>IF(X34="","",VLOOKUP(X34,Indicadores_[],4,FALSE))</f>
        <v>215</v>
      </c>
      <c r="AC34" s="211"/>
      <c r="AD34" s="162">
        <f t="shared" si="0"/>
        <v>250</v>
      </c>
      <c r="AE34" s="162">
        <f t="shared" si="7"/>
        <v>250</v>
      </c>
      <c r="AF34" s="227">
        <f t="shared" si="8"/>
        <v>1</v>
      </c>
      <c r="AG34" s="180">
        <f t="shared" si="46"/>
        <v>1</v>
      </c>
      <c r="AH34" s="162">
        <v>34</v>
      </c>
      <c r="AI34" s="162">
        <v>34</v>
      </c>
      <c r="AJ34" s="227">
        <f t="shared" si="19"/>
        <v>1</v>
      </c>
      <c r="AK34" s="180">
        <f t="shared" si="20"/>
        <v>1</v>
      </c>
      <c r="AL34" s="162">
        <v>34</v>
      </c>
      <c r="AM34" s="162">
        <v>34</v>
      </c>
      <c r="AN34" s="400">
        <f t="shared" si="9"/>
        <v>1</v>
      </c>
      <c r="AO34" s="399">
        <f t="shared" si="10"/>
        <v>1</v>
      </c>
      <c r="AP34" s="180">
        <v>0</v>
      </c>
      <c r="AQ34" s="180">
        <v>0</v>
      </c>
      <c r="AR34" s="402">
        <f t="shared" si="11"/>
        <v>0</v>
      </c>
      <c r="AS34" s="401">
        <f t="shared" si="12"/>
        <v>0</v>
      </c>
      <c r="AT34" s="180">
        <v>0</v>
      </c>
      <c r="AU34" s="180">
        <v>0</v>
      </c>
      <c r="AV34" s="402">
        <f t="shared" si="13"/>
        <v>0</v>
      </c>
      <c r="AW34" s="401">
        <f t="shared" si="14"/>
        <v>0</v>
      </c>
      <c r="AX34" s="180">
        <v>46</v>
      </c>
      <c r="AY34" s="180">
        <v>46</v>
      </c>
      <c r="AZ34" s="402">
        <f t="shared" si="15"/>
        <v>1</v>
      </c>
      <c r="BA34" s="403">
        <f t="shared" si="1"/>
        <v>1</v>
      </c>
      <c r="BB34" s="180">
        <v>46</v>
      </c>
      <c r="BC34" s="180">
        <v>46</v>
      </c>
      <c r="BD34" s="404">
        <f t="shared" si="16"/>
        <v>1</v>
      </c>
      <c r="BE34" s="403">
        <f t="shared" si="2"/>
        <v>1</v>
      </c>
      <c r="BF34" s="180">
        <v>0</v>
      </c>
      <c r="BG34" s="180">
        <v>0</v>
      </c>
      <c r="BH34" s="406">
        <f t="shared" si="17"/>
        <v>0</v>
      </c>
      <c r="BI34" s="405">
        <f t="shared" si="3"/>
        <v>0</v>
      </c>
      <c r="BJ34" s="180">
        <v>0</v>
      </c>
      <c r="BK34" s="180">
        <v>0</v>
      </c>
      <c r="BL34" s="406">
        <f t="shared" si="18"/>
        <v>0</v>
      </c>
      <c r="BM34" s="405">
        <f t="shared" si="4"/>
        <v>0</v>
      </c>
      <c r="BN34" s="180">
        <v>45</v>
      </c>
      <c r="BO34" s="180">
        <v>45</v>
      </c>
      <c r="BP34" s="408">
        <f t="shared" si="21"/>
        <v>1</v>
      </c>
      <c r="BQ34" s="407">
        <f t="shared" si="5"/>
        <v>1</v>
      </c>
      <c r="BR34" s="180">
        <v>45</v>
      </c>
      <c r="BS34" s="180">
        <v>45</v>
      </c>
      <c r="BT34" s="408">
        <f t="shared" si="22"/>
        <v>1</v>
      </c>
      <c r="BU34" s="407">
        <f t="shared" si="6"/>
        <v>1</v>
      </c>
      <c r="BV34" s="180"/>
      <c r="BW34" s="180"/>
      <c r="BX34" s="227"/>
      <c r="BY34" s="180"/>
      <c r="BZ34" s="180"/>
      <c r="CA34" s="180"/>
      <c r="CB34" s="227" t="str">
        <f t="shared" si="23"/>
        <v/>
      </c>
      <c r="CC34" s="180" t="str">
        <f t="shared" si="24"/>
        <v/>
      </c>
      <c r="CD34" s="180"/>
      <c r="CE34" s="180"/>
      <c r="CF34" s="227" t="str">
        <f t="shared" si="25"/>
        <v/>
      </c>
      <c r="CG34" s="180" t="str">
        <f t="shared" si="26"/>
        <v/>
      </c>
      <c r="CH34" s="180"/>
      <c r="CI34" s="180"/>
      <c r="CJ34" s="227" t="str">
        <f t="shared" si="27"/>
        <v/>
      </c>
      <c r="CK34" s="180" t="str">
        <f t="shared" si="28"/>
        <v/>
      </c>
      <c r="CL34" s="180"/>
      <c r="CM34" s="180"/>
      <c r="CN34" s="227" t="str">
        <f t="shared" si="29"/>
        <v/>
      </c>
      <c r="CO34" s="180" t="str">
        <f t="shared" si="30"/>
        <v/>
      </c>
      <c r="CP34" s="180"/>
      <c r="CQ34" s="180"/>
      <c r="CR34" s="227" t="str">
        <f t="shared" si="31"/>
        <v/>
      </c>
      <c r="CS34" s="180" t="str">
        <f t="shared" si="32"/>
        <v/>
      </c>
      <c r="CT34" s="180"/>
      <c r="CU34" s="180"/>
      <c r="CV34" s="227"/>
      <c r="CW34" s="180"/>
      <c r="CX34" s="180"/>
      <c r="CY34" s="180"/>
      <c r="CZ34" s="227"/>
      <c r="DA34" s="180"/>
      <c r="DB34" s="151"/>
    </row>
    <row r="35" spans="2:106" ht="111.75" customHeight="1" x14ac:dyDescent="0.35">
      <c r="B35" s="150"/>
      <c r="C35" s="463"/>
      <c r="D35" s="239" t="str">
        <f>IF('Ficha IC 6'!$B$14="","",'Ficha IC 6'!$B$14)</f>
        <v>Indicador compuesto de cobertura y calidad en la formación artística y cultural a los agentes del sector, organizaciones y ciudadanos</v>
      </c>
      <c r="E35" s="458"/>
      <c r="F35" s="441"/>
      <c r="G35" s="180" t="str">
        <f>IF('Ficha IC 6'!$B$12="","",'Ficha IC 6'!$B$12)</f>
        <v>OB_ES_6</v>
      </c>
      <c r="H35" s="304" t="str">
        <f>IF('Ficha IC 6'!$D$12="","",'Ficha IC 6'!$D$12)</f>
        <v>Ampliar la oferta de cobertura y calidad en la formación artística, cultural y de habilidades creativas a los agentes del sector, las organizaciones comunitarias y los ciudadanos.</v>
      </c>
      <c r="I35" s="437"/>
      <c r="J35" s="437"/>
      <c r="K35" s="501"/>
      <c r="L35" s="502"/>
      <c r="M35" s="501"/>
      <c r="N35" s="502"/>
      <c r="O35" s="462"/>
      <c r="P35" s="453"/>
      <c r="Q35" s="375">
        <f>IF('Ficha IC 6'!$L24="","",'Ficha IC 6'!$L24)</f>
        <v>0.155</v>
      </c>
      <c r="R35" s="311" t="str">
        <f>IF('Ficha IC 6'!$B24="","",'Ficha IC 6'!$B24)</f>
        <v>ES_20</v>
      </c>
      <c r="S35" s="304" t="str">
        <f>IF('Ficha IC 6'!$C24="","",'Ficha IC 6'!$C24)</f>
        <v>Implementación de procesos de formación basados en experiencias artísticas para la cualificación de formadores que potencien habilidades artísticas de niños, niñas y adolescentes en el ámbito escolar.</v>
      </c>
      <c r="T35" s="180" t="str">
        <f>IF('Ficha IC 6'!$I24="","",'Ficha IC 6'!$I24)</f>
        <v>Subdirección de Arte, Cultura y Patrimonio</v>
      </c>
      <c r="U35" s="359">
        <f t="shared" si="64"/>
        <v>1.1760536398467434</v>
      </c>
      <c r="V35" s="311">
        <f t="shared" si="47"/>
        <v>1.1760536398467434</v>
      </c>
      <c r="W35" s="330">
        <f>IF('Ficha IC 6'!$AD24="","",'Ficha IC 6'!$AD24)</f>
        <v>1</v>
      </c>
      <c r="X35" s="311" t="str">
        <f>IF('Ficha IC 6'!$M24="","",'Ficha IC 6'!$M24)</f>
        <v>IND_27</v>
      </c>
      <c r="Y35" s="304" t="str">
        <f>IF('Ficha IC 6'!$N24="","",'Ficha IC 6'!$N24)</f>
        <v>Número de mediadores culturales cualificados</v>
      </c>
      <c r="Z35" s="310" t="str">
        <f>IF(X35="","",VLOOKUP(X35,Indicadores_[],3,FALSE))</f>
        <v>PI. 7884
IMP 148</v>
      </c>
      <c r="AA35" s="310" t="s">
        <v>757</v>
      </c>
      <c r="AB35" s="311">
        <f>IF(X35="","",VLOOKUP(X35,Indicadores_[],4,FALSE))</f>
        <v>4500</v>
      </c>
      <c r="AC35" s="211"/>
      <c r="AD35" s="162">
        <f t="shared" si="0"/>
        <v>10440</v>
      </c>
      <c r="AE35" s="162">
        <f t="shared" si="7"/>
        <v>12278</v>
      </c>
      <c r="AF35" s="227">
        <f t="shared" si="8"/>
        <v>1.1760536398467434</v>
      </c>
      <c r="AG35" s="180">
        <f t="shared" si="46"/>
        <v>1.1760536398467434</v>
      </c>
      <c r="AH35" s="162">
        <v>180</v>
      </c>
      <c r="AI35" s="162">
        <v>221</v>
      </c>
      <c r="AJ35" s="227">
        <f t="shared" si="19"/>
        <v>1.2277777777777779</v>
      </c>
      <c r="AK35" s="180">
        <f t="shared" si="20"/>
        <v>1.2277777777777779</v>
      </c>
      <c r="AL35" s="162">
        <v>360</v>
      </c>
      <c r="AM35" s="162">
        <v>380</v>
      </c>
      <c r="AN35" s="400">
        <f t="shared" si="9"/>
        <v>1.0555555555555556</v>
      </c>
      <c r="AO35" s="399">
        <f t="shared" si="10"/>
        <v>1.0555555555555556</v>
      </c>
      <c r="AP35" s="180">
        <v>180</v>
      </c>
      <c r="AQ35" s="180">
        <v>147</v>
      </c>
      <c r="AR35" s="402">
        <f t="shared" si="11"/>
        <v>0.81666666666666665</v>
      </c>
      <c r="AS35" s="401">
        <f t="shared" si="12"/>
        <v>0.81666666666666665</v>
      </c>
      <c r="AT35" s="180">
        <v>360</v>
      </c>
      <c r="AU35" s="180">
        <v>594</v>
      </c>
      <c r="AV35" s="402">
        <f t="shared" si="13"/>
        <v>1.65</v>
      </c>
      <c r="AW35" s="401">
        <f t="shared" si="14"/>
        <v>1.65</v>
      </c>
      <c r="AX35" s="180">
        <v>820</v>
      </c>
      <c r="AY35" s="180">
        <v>892</v>
      </c>
      <c r="AZ35" s="402">
        <f t="shared" si="15"/>
        <v>1.0878048780487806</v>
      </c>
      <c r="BA35" s="403">
        <f t="shared" si="1"/>
        <v>1.0878048780487806</v>
      </c>
      <c r="BB35" s="180">
        <v>1000</v>
      </c>
      <c r="BC35" s="180">
        <v>1032</v>
      </c>
      <c r="BD35" s="404">
        <f t="shared" si="16"/>
        <v>1.032</v>
      </c>
      <c r="BE35" s="403">
        <f t="shared" si="2"/>
        <v>1.032</v>
      </c>
      <c r="BF35" s="180">
        <v>270</v>
      </c>
      <c r="BG35" s="180">
        <v>1253</v>
      </c>
      <c r="BH35" s="406">
        <f t="shared" si="17"/>
        <v>4.6407407407407408</v>
      </c>
      <c r="BI35" s="405">
        <f t="shared" si="3"/>
        <v>4.6407407407407408</v>
      </c>
      <c r="BJ35" s="180">
        <v>1857</v>
      </c>
      <c r="BK35" s="180">
        <v>1880</v>
      </c>
      <c r="BL35" s="406">
        <f t="shared" si="18"/>
        <v>1.0123855681206246</v>
      </c>
      <c r="BM35" s="405">
        <f t="shared" si="4"/>
        <v>1.0123855681206246</v>
      </c>
      <c r="BN35" s="180">
        <v>2307</v>
      </c>
      <c r="BO35" s="180">
        <v>2773</v>
      </c>
      <c r="BP35" s="408">
        <f t="shared" si="21"/>
        <v>1.2019939315127872</v>
      </c>
      <c r="BQ35" s="407">
        <f t="shared" si="5"/>
        <v>1.2019939315127872</v>
      </c>
      <c r="BR35" s="180">
        <v>3106</v>
      </c>
      <c r="BS35" s="180">
        <v>3106</v>
      </c>
      <c r="BT35" s="408">
        <f t="shared" si="22"/>
        <v>1</v>
      </c>
      <c r="BU35" s="407">
        <f t="shared" si="6"/>
        <v>1</v>
      </c>
      <c r="BV35" s="180"/>
      <c r="BW35" s="180"/>
      <c r="BX35" s="227"/>
      <c r="BY35" s="180"/>
      <c r="BZ35" s="180"/>
      <c r="CA35" s="180"/>
      <c r="CB35" s="227" t="str">
        <f t="shared" si="23"/>
        <v/>
      </c>
      <c r="CC35" s="180" t="str">
        <f t="shared" si="24"/>
        <v/>
      </c>
      <c r="CD35" s="180"/>
      <c r="CE35" s="180"/>
      <c r="CF35" s="227" t="str">
        <f t="shared" si="25"/>
        <v/>
      </c>
      <c r="CG35" s="180" t="str">
        <f t="shared" si="26"/>
        <v/>
      </c>
      <c r="CH35" s="180"/>
      <c r="CI35" s="180"/>
      <c r="CJ35" s="227" t="str">
        <f t="shared" si="27"/>
        <v/>
      </c>
      <c r="CK35" s="180" t="str">
        <f t="shared" si="28"/>
        <v/>
      </c>
      <c r="CL35" s="180"/>
      <c r="CM35" s="180"/>
      <c r="CN35" s="227" t="str">
        <f t="shared" si="29"/>
        <v/>
      </c>
      <c r="CO35" s="180" t="str">
        <f t="shared" si="30"/>
        <v/>
      </c>
      <c r="CP35" s="180"/>
      <c r="CQ35" s="180"/>
      <c r="CR35" s="227" t="str">
        <f t="shared" si="31"/>
        <v/>
      </c>
      <c r="CS35" s="180" t="str">
        <f t="shared" si="32"/>
        <v/>
      </c>
      <c r="CT35" s="180"/>
      <c r="CU35" s="180"/>
      <c r="CV35" s="227"/>
      <c r="CW35" s="180"/>
      <c r="CX35" s="180"/>
      <c r="CY35" s="180"/>
      <c r="CZ35" s="227"/>
      <c r="DA35" s="180"/>
      <c r="DB35" s="151"/>
    </row>
    <row r="36" spans="2:106" ht="81.75" customHeight="1" x14ac:dyDescent="0.35">
      <c r="B36" s="150"/>
      <c r="C36" s="463"/>
      <c r="D36" s="239" t="str">
        <f>IF('Ficha IC 6'!$B$14="","",'Ficha IC 6'!$B$14)</f>
        <v>Indicador compuesto de cobertura y calidad en la formación artística y cultural a los agentes del sector, organizaciones y ciudadanos</v>
      </c>
      <c r="E36" s="458"/>
      <c r="F36" s="441"/>
      <c r="G36" s="180" t="str">
        <f>IF('Ficha IC 6'!$B$12="","",'Ficha IC 6'!$B$12)</f>
        <v>OB_ES_6</v>
      </c>
      <c r="H36" s="304" t="str">
        <f>IF('Ficha IC 6'!$D$12="","",'Ficha IC 6'!$D$12)</f>
        <v>Ampliar la oferta de cobertura y calidad en la formación artística, cultural y de habilidades creativas a los agentes del sector, las organizaciones comunitarias y los ciudadanos.</v>
      </c>
      <c r="I36" s="437"/>
      <c r="J36" s="437"/>
      <c r="K36" s="501"/>
      <c r="L36" s="502"/>
      <c r="M36" s="501"/>
      <c r="N36" s="502"/>
      <c r="O36" s="462"/>
      <c r="P36" s="453"/>
      <c r="Q36" s="375">
        <f>IF('Ficha IC 6'!$L25="","",'Ficha IC 6'!$L25)</f>
        <v>0.155</v>
      </c>
      <c r="R36" s="311" t="str">
        <f>IF('Ficha IC 6'!$B25="","",'Ficha IC 6'!$B25)</f>
        <v>ES_21</v>
      </c>
      <c r="S36" s="304" t="str">
        <f>IF('Ficha IC 6'!$C25="","",'Ficha IC 6'!$C25)</f>
        <v>Desarrollo de las capacidades los ciudadanos y grupos poblacionales y diferenciales para la transformación de realidades sociales y comunitarias</v>
      </c>
      <c r="T36" s="180" t="str">
        <f>IF('Ficha IC 6'!$I25="","",'Ficha IC 6'!$I25)</f>
        <v>Subdirección de Arte, Cultura y Patrimonio</v>
      </c>
      <c r="U36" s="359">
        <f t="shared" si="64"/>
        <v>1.1760536398467434</v>
      </c>
      <c r="V36" s="311">
        <f t="shared" si="47"/>
        <v>1.1760536398467434</v>
      </c>
      <c r="W36" s="330">
        <f>IF('Ficha IC 6'!$AD25="","",'Ficha IC 6'!$AD25)</f>
        <v>1</v>
      </c>
      <c r="X36" s="311" t="str">
        <f>IF('Ficha IC 6'!$M25="","",'Ficha IC 6'!$M25)</f>
        <v>IND_28</v>
      </c>
      <c r="Y36" s="304" t="str">
        <f>IF('Ficha IC 6'!$N25="","",'Ficha IC 6'!$N25)</f>
        <v>Número de personas beneficiadas en procesos de educación informal del sector artístico y cultural</v>
      </c>
      <c r="Z36" s="310" t="str">
        <f>IF(X36="","",VLOOKUP(X36,Indicadores_[],3,FALSE))</f>
        <v>PI. 7884
Meta 1</v>
      </c>
      <c r="AA36" s="310" t="s">
        <v>757</v>
      </c>
      <c r="AB36" s="311">
        <v>6680</v>
      </c>
      <c r="AC36" s="211"/>
      <c r="AD36" s="162">
        <f t="shared" si="0"/>
        <v>10440</v>
      </c>
      <c r="AE36" s="162">
        <f t="shared" si="7"/>
        <v>12278</v>
      </c>
      <c r="AF36" s="227">
        <f t="shared" si="8"/>
        <v>1.1760536398467434</v>
      </c>
      <c r="AG36" s="180">
        <f t="shared" si="46"/>
        <v>1.1760536398467434</v>
      </c>
      <c r="AH36" s="162">
        <v>180</v>
      </c>
      <c r="AI36" s="162">
        <v>221</v>
      </c>
      <c r="AJ36" s="227">
        <f t="shared" si="19"/>
        <v>1.2277777777777779</v>
      </c>
      <c r="AK36" s="180">
        <f t="shared" si="20"/>
        <v>1.2277777777777779</v>
      </c>
      <c r="AL36" s="162">
        <v>360</v>
      </c>
      <c r="AM36" s="162">
        <v>380</v>
      </c>
      <c r="AN36" s="400">
        <f t="shared" si="9"/>
        <v>1.0555555555555556</v>
      </c>
      <c r="AO36" s="399">
        <f t="shared" si="10"/>
        <v>1.0555555555555556</v>
      </c>
      <c r="AP36" s="180">
        <v>180</v>
      </c>
      <c r="AQ36" s="180">
        <v>147</v>
      </c>
      <c r="AR36" s="402">
        <f t="shared" si="11"/>
        <v>0.81666666666666665</v>
      </c>
      <c r="AS36" s="401">
        <f t="shared" si="12"/>
        <v>0.81666666666666665</v>
      </c>
      <c r="AT36" s="180">
        <v>360</v>
      </c>
      <c r="AU36" s="180">
        <v>594</v>
      </c>
      <c r="AV36" s="402">
        <f t="shared" si="13"/>
        <v>1.65</v>
      </c>
      <c r="AW36" s="401">
        <f t="shared" si="14"/>
        <v>1.65</v>
      </c>
      <c r="AX36" s="180">
        <v>820</v>
      </c>
      <c r="AY36" s="180">
        <v>892</v>
      </c>
      <c r="AZ36" s="402">
        <f t="shared" si="15"/>
        <v>1.0878048780487806</v>
      </c>
      <c r="BA36" s="403">
        <f t="shared" si="1"/>
        <v>1.0878048780487806</v>
      </c>
      <c r="BB36" s="180">
        <v>1000</v>
      </c>
      <c r="BC36" s="180">
        <v>1032</v>
      </c>
      <c r="BD36" s="404">
        <f t="shared" si="16"/>
        <v>1.032</v>
      </c>
      <c r="BE36" s="403">
        <f t="shared" si="2"/>
        <v>1.032</v>
      </c>
      <c r="BF36" s="180">
        <v>270</v>
      </c>
      <c r="BG36" s="180">
        <v>1253</v>
      </c>
      <c r="BH36" s="406">
        <f t="shared" si="17"/>
        <v>4.6407407407407408</v>
      </c>
      <c r="BI36" s="405">
        <f t="shared" si="3"/>
        <v>4.6407407407407408</v>
      </c>
      <c r="BJ36" s="180">
        <v>1857</v>
      </c>
      <c r="BK36" s="180">
        <v>1880</v>
      </c>
      <c r="BL36" s="406">
        <f t="shared" si="18"/>
        <v>1.0123855681206246</v>
      </c>
      <c r="BM36" s="405">
        <f t="shared" si="4"/>
        <v>1.0123855681206246</v>
      </c>
      <c r="BN36" s="180">
        <v>2307</v>
      </c>
      <c r="BO36" s="180">
        <v>2773</v>
      </c>
      <c r="BP36" s="408">
        <f t="shared" si="21"/>
        <v>1.2019939315127872</v>
      </c>
      <c r="BQ36" s="407">
        <f t="shared" si="5"/>
        <v>1.2019939315127872</v>
      </c>
      <c r="BR36" s="180">
        <v>3106</v>
      </c>
      <c r="BS36" s="180">
        <v>3106</v>
      </c>
      <c r="BT36" s="408">
        <f t="shared" si="22"/>
        <v>1</v>
      </c>
      <c r="BU36" s="407">
        <f t="shared" si="6"/>
        <v>1</v>
      </c>
      <c r="BV36" s="180"/>
      <c r="BW36" s="180"/>
      <c r="BX36" s="227"/>
      <c r="BY36" s="180"/>
      <c r="BZ36" s="180"/>
      <c r="CA36" s="180"/>
      <c r="CB36" s="227" t="str">
        <f t="shared" si="23"/>
        <v/>
      </c>
      <c r="CC36" s="180" t="str">
        <f t="shared" si="24"/>
        <v/>
      </c>
      <c r="CD36" s="180"/>
      <c r="CE36" s="180"/>
      <c r="CF36" s="227" t="str">
        <f t="shared" si="25"/>
        <v/>
      </c>
      <c r="CG36" s="180" t="str">
        <f t="shared" si="26"/>
        <v/>
      </c>
      <c r="CH36" s="180"/>
      <c r="CI36" s="180"/>
      <c r="CJ36" s="227" t="str">
        <f t="shared" si="27"/>
        <v/>
      </c>
      <c r="CK36" s="180" t="str">
        <f t="shared" si="28"/>
        <v/>
      </c>
      <c r="CL36" s="180"/>
      <c r="CM36" s="180"/>
      <c r="CN36" s="227" t="str">
        <f t="shared" si="29"/>
        <v/>
      </c>
      <c r="CO36" s="180"/>
      <c r="CP36" s="180"/>
      <c r="CQ36" s="180"/>
      <c r="CR36" s="227" t="str">
        <f t="shared" si="31"/>
        <v/>
      </c>
      <c r="CS36" s="180" t="str">
        <f t="shared" si="32"/>
        <v/>
      </c>
      <c r="CT36" s="180"/>
      <c r="CU36" s="180"/>
      <c r="CV36" s="227"/>
      <c r="CW36" s="180"/>
      <c r="CX36" s="180"/>
      <c r="CY36" s="180"/>
      <c r="CZ36" s="227"/>
      <c r="DA36" s="180"/>
      <c r="DB36" s="151"/>
    </row>
    <row r="37" spans="2:106" ht="114.75" customHeight="1" x14ac:dyDescent="0.35">
      <c r="B37" s="150"/>
      <c r="C37" s="463"/>
      <c r="D37" s="239" t="str">
        <f>IF('Ficha IC 6'!$B$14="","",'Ficha IC 6'!$B$14)</f>
        <v>Indicador compuesto de cobertura y calidad en la formación artística y cultural a los agentes del sector, organizaciones y ciudadanos</v>
      </c>
      <c r="E37" s="458"/>
      <c r="F37" s="441"/>
      <c r="G37" s="180" t="str">
        <f>IF('Ficha IC 6'!$B$12="","",'Ficha IC 6'!$B$12)</f>
        <v>OB_ES_6</v>
      </c>
      <c r="H37" s="304" t="str">
        <f>IF('Ficha IC 6'!$D$12="","",'Ficha IC 6'!$D$12)</f>
        <v>Ampliar la oferta de cobertura y calidad en la formación artística, cultural y de habilidades creativas a los agentes del sector, las organizaciones comunitarias y los ciudadanos.</v>
      </c>
      <c r="I37" s="437"/>
      <c r="J37" s="437"/>
      <c r="K37" s="501"/>
      <c r="L37" s="502"/>
      <c r="M37" s="501"/>
      <c r="N37" s="502"/>
      <c r="O37" s="462"/>
      <c r="P37" s="453"/>
      <c r="Q37" s="375">
        <f>IF('Ficha IC 6'!$L26="","",'Ficha IC 6'!$L26)</f>
        <v>0.16</v>
      </c>
      <c r="R37" s="311" t="str">
        <f>IF('Ficha IC 6'!$B26="","",'Ficha IC 6'!$B26)</f>
        <v>ES_22</v>
      </c>
      <c r="S37" s="304" t="str">
        <f>IF('Ficha IC 6'!$C26="","",'Ficha IC 6'!$C26)</f>
        <v>Fortalecimiento a nivel pedagógico y operativo los procesos de formación en arte, cultura, patrimonio y deporte desde la educación inicial hasta la educación media en el marco del Sistema Distrital de Formación Artística y Cultural.</v>
      </c>
      <c r="T37" s="180" t="str">
        <f>IF('Ficha IC 6'!$I26="","",'Ficha IC 6'!$I26)</f>
        <v>Subdirección de Arte, Cultura y Patrimonio</v>
      </c>
      <c r="U37" s="359">
        <f t="shared" si="64"/>
        <v>1</v>
      </c>
      <c r="V37" s="311">
        <f t="shared" si="47"/>
        <v>1</v>
      </c>
      <c r="W37" s="330">
        <f>IF('Ficha IC 6'!$AD26="","",'Ficha IC 6'!$AD26)</f>
        <v>1</v>
      </c>
      <c r="X37" s="311" t="str">
        <f>IF('Ficha IC 6'!$M26="","",'Ficha IC 6'!$M26)</f>
        <v>IND_29</v>
      </c>
      <c r="Y37" s="304" t="str">
        <f>IF('Ficha IC 6'!$N26="","",'Ficha IC 6'!$N26)</f>
        <v>Porcentaje de avance en la construcción del Sistema de Información de arte, cultura y patrimonio.</v>
      </c>
      <c r="Z37" s="310" t="str">
        <f>IF(X37="","",VLOOKUP(X37,Indicadores_[],3,FALSE))</f>
        <v>PI. 7884
Meta 3</v>
      </c>
      <c r="AA37" s="310" t="s">
        <v>757</v>
      </c>
      <c r="AB37" s="311">
        <v>1</v>
      </c>
      <c r="AC37" s="211"/>
      <c r="AD37" s="162">
        <f t="shared" si="0"/>
        <v>1.52</v>
      </c>
      <c r="AE37" s="162">
        <f t="shared" si="7"/>
        <v>1.52</v>
      </c>
      <c r="AF37" s="227">
        <f t="shared" si="8"/>
        <v>1</v>
      </c>
      <c r="AG37" s="180">
        <f t="shared" si="46"/>
        <v>1</v>
      </c>
      <c r="AH37" s="162">
        <v>0.08</v>
      </c>
      <c r="AI37" s="162">
        <v>0.08</v>
      </c>
      <c r="AJ37" s="227">
        <f t="shared" si="19"/>
        <v>1</v>
      </c>
      <c r="AK37" s="180">
        <f t="shared" si="20"/>
        <v>1</v>
      </c>
      <c r="AL37" s="162">
        <v>0.12</v>
      </c>
      <c r="AM37" s="162">
        <v>0.12</v>
      </c>
      <c r="AN37" s="400">
        <f t="shared" si="9"/>
        <v>1</v>
      </c>
      <c r="AO37" s="399">
        <f t="shared" si="10"/>
        <v>1</v>
      </c>
      <c r="AP37" s="180">
        <v>0.08</v>
      </c>
      <c r="AQ37" s="180">
        <v>0.08</v>
      </c>
      <c r="AR37" s="402">
        <f t="shared" si="11"/>
        <v>1</v>
      </c>
      <c r="AS37" s="401">
        <f t="shared" si="12"/>
        <v>1</v>
      </c>
      <c r="AT37" s="180">
        <v>0.16</v>
      </c>
      <c r="AU37" s="180">
        <v>0.16</v>
      </c>
      <c r="AV37" s="402">
        <f t="shared" si="13"/>
        <v>1</v>
      </c>
      <c r="AW37" s="401">
        <f t="shared" si="14"/>
        <v>1</v>
      </c>
      <c r="AX37" s="180">
        <v>0.2</v>
      </c>
      <c r="AY37" s="180">
        <v>0.2</v>
      </c>
      <c r="AZ37" s="402">
        <f t="shared" si="15"/>
        <v>1</v>
      </c>
      <c r="BA37" s="403">
        <f t="shared" si="1"/>
        <v>1</v>
      </c>
      <c r="BB37" s="180">
        <v>0.25</v>
      </c>
      <c r="BC37" s="180">
        <v>0.25</v>
      </c>
      <c r="BD37" s="404">
        <f t="shared" si="16"/>
        <v>1</v>
      </c>
      <c r="BE37" s="403">
        <f t="shared" si="2"/>
        <v>1</v>
      </c>
      <c r="BF37" s="180">
        <v>0.06</v>
      </c>
      <c r="BG37" s="180">
        <v>0.06</v>
      </c>
      <c r="BH37" s="406">
        <f t="shared" si="17"/>
        <v>1</v>
      </c>
      <c r="BI37" s="405">
        <f t="shared" si="3"/>
        <v>1</v>
      </c>
      <c r="BJ37" s="180">
        <v>0.13</v>
      </c>
      <c r="BK37" s="180">
        <v>0.13</v>
      </c>
      <c r="BL37" s="406">
        <f t="shared" si="18"/>
        <v>1</v>
      </c>
      <c r="BM37" s="405">
        <f t="shared" si="4"/>
        <v>1</v>
      </c>
      <c r="BN37" s="180">
        <v>0.19</v>
      </c>
      <c r="BO37" s="180">
        <v>0.19</v>
      </c>
      <c r="BP37" s="408">
        <f t="shared" si="21"/>
        <v>1</v>
      </c>
      <c r="BQ37" s="407">
        <f t="shared" si="5"/>
        <v>1</v>
      </c>
      <c r="BR37" s="180">
        <v>0.25</v>
      </c>
      <c r="BS37" s="180">
        <v>0.25</v>
      </c>
      <c r="BT37" s="408">
        <f t="shared" si="22"/>
        <v>1</v>
      </c>
      <c r="BU37" s="407">
        <f t="shared" si="6"/>
        <v>1</v>
      </c>
      <c r="BV37" s="180"/>
      <c r="BW37" s="180"/>
      <c r="BX37" s="227"/>
      <c r="BY37" s="180"/>
      <c r="BZ37" s="180"/>
      <c r="CA37" s="180"/>
      <c r="CB37" s="227" t="str">
        <f t="shared" si="23"/>
        <v/>
      </c>
      <c r="CC37" s="180" t="str">
        <f t="shared" si="24"/>
        <v/>
      </c>
      <c r="CD37" s="180"/>
      <c r="CE37" s="180"/>
      <c r="CF37" s="227" t="str">
        <f t="shared" si="25"/>
        <v/>
      </c>
      <c r="CG37" s="180" t="str">
        <f t="shared" si="26"/>
        <v/>
      </c>
      <c r="CH37" s="180"/>
      <c r="CI37" s="180"/>
      <c r="CJ37" s="227" t="str">
        <f t="shared" si="27"/>
        <v/>
      </c>
      <c r="CK37" s="180" t="str">
        <f t="shared" si="28"/>
        <v/>
      </c>
      <c r="CL37" s="180"/>
      <c r="CM37" s="180"/>
      <c r="CN37" s="227" t="str">
        <f t="shared" si="29"/>
        <v/>
      </c>
      <c r="CO37" s="180" t="str">
        <f t="shared" si="30"/>
        <v/>
      </c>
      <c r="CP37" s="180"/>
      <c r="CQ37" s="180"/>
      <c r="CR37" s="227" t="str">
        <f t="shared" si="31"/>
        <v/>
      </c>
      <c r="CS37" s="180" t="str">
        <f t="shared" si="32"/>
        <v/>
      </c>
      <c r="CT37" s="180"/>
      <c r="CU37" s="180"/>
      <c r="CV37" s="227"/>
      <c r="CW37" s="180"/>
      <c r="CX37" s="180"/>
      <c r="CY37" s="180"/>
      <c r="CZ37" s="227"/>
      <c r="DA37" s="180"/>
      <c r="DB37" s="151"/>
    </row>
    <row r="38" spans="2:106" ht="93.75" customHeight="1" x14ac:dyDescent="0.35">
      <c r="B38" s="150"/>
      <c r="C38" s="463"/>
      <c r="D38" s="239" t="str">
        <f>IF('Ficha IC 6'!$B$14="","",'Ficha IC 6'!$B$14)</f>
        <v>Indicador compuesto de cobertura y calidad en la formación artística y cultural a los agentes del sector, organizaciones y ciudadanos</v>
      </c>
      <c r="E38" s="458"/>
      <c r="F38" s="441"/>
      <c r="G38" s="180" t="str">
        <f>IF('Ficha IC 6'!$B$12="","",'Ficha IC 6'!$B$12)</f>
        <v>OB_ES_6</v>
      </c>
      <c r="H38" s="304" t="str">
        <f>IF('Ficha IC 6'!$D$12="","",'Ficha IC 6'!$D$12)</f>
        <v>Ampliar la oferta de cobertura y calidad en la formación artística, cultural y de habilidades creativas a los agentes del sector, las organizaciones comunitarias y los ciudadanos.</v>
      </c>
      <c r="I38" s="437"/>
      <c r="J38" s="437"/>
      <c r="K38" s="501"/>
      <c r="L38" s="502"/>
      <c r="M38" s="501"/>
      <c r="N38" s="502"/>
      <c r="O38" s="462"/>
      <c r="P38" s="453"/>
      <c r="Q38" s="375">
        <f>IF('Ficha IC 6'!$L27="","",'Ficha IC 6'!$L27)</f>
        <v>0.14000000000000001</v>
      </c>
      <c r="R38" s="311" t="str">
        <f>IF('Ficha IC 6'!$B27="","",'Ficha IC 6'!$B27)</f>
        <v>ES_23</v>
      </c>
      <c r="S38" s="304" t="str">
        <f>IF('Ficha IC 6'!$C27="","",'Ficha IC 6'!$C27)</f>
        <v>Actualización y consolidación del Sistema Distrital de Formación Artística y Cultural SIDFAC para generar condiciones de sostenibilidad y crecimiento.</v>
      </c>
      <c r="T38" s="180" t="str">
        <f>IF('Ficha IC 6'!$I27="","",'Ficha IC 6'!$I27)</f>
        <v>Subdirección de Arte, Cultura y Patrimonio</v>
      </c>
      <c r="U38" s="359">
        <f t="shared" si="64"/>
        <v>1</v>
      </c>
      <c r="V38" s="311">
        <f t="shared" si="47"/>
        <v>1</v>
      </c>
      <c r="W38" s="330">
        <f>IF('Ficha IC 6'!$AD27="","",'Ficha IC 6'!$AD27)</f>
        <v>1</v>
      </c>
      <c r="X38" s="311" t="str">
        <f>IF('Ficha IC 6'!$M27="","",'Ficha IC 6'!$M27)</f>
        <v>IND_30</v>
      </c>
      <c r="Y38" s="304" t="str">
        <f>IF('Ficha IC 6'!$N27="","",'Ficha IC 6'!$N27)</f>
        <v>Porcentaje de avance en la construcción del Sistema de Información de arte, cultura y patrimonio.</v>
      </c>
      <c r="Z38" s="310" t="str">
        <f>IF(X38="","",VLOOKUP(X38,Indicadores_[],3,FALSE))</f>
        <v>PI. 7884
Meta 3</v>
      </c>
      <c r="AA38" s="310" t="s">
        <v>757</v>
      </c>
      <c r="AB38" s="311">
        <v>1</v>
      </c>
      <c r="AC38" s="211"/>
      <c r="AD38" s="162">
        <f t="shared" si="0"/>
        <v>1.52</v>
      </c>
      <c r="AE38" s="162">
        <f t="shared" si="7"/>
        <v>1.52</v>
      </c>
      <c r="AF38" s="227">
        <f t="shared" si="8"/>
        <v>1</v>
      </c>
      <c r="AG38" s="180">
        <f t="shared" si="46"/>
        <v>1</v>
      </c>
      <c r="AH38" s="162">
        <v>0.08</v>
      </c>
      <c r="AI38" s="162">
        <v>0.08</v>
      </c>
      <c r="AJ38" s="227">
        <f t="shared" si="19"/>
        <v>1</v>
      </c>
      <c r="AK38" s="180">
        <f t="shared" si="20"/>
        <v>1</v>
      </c>
      <c r="AL38" s="162">
        <v>0.12</v>
      </c>
      <c r="AM38" s="162">
        <v>0.12</v>
      </c>
      <c r="AN38" s="400">
        <f t="shared" si="9"/>
        <v>1</v>
      </c>
      <c r="AO38" s="399">
        <f t="shared" si="10"/>
        <v>1</v>
      </c>
      <c r="AP38" s="180">
        <v>0.08</v>
      </c>
      <c r="AQ38" s="180">
        <v>0.08</v>
      </c>
      <c r="AR38" s="402">
        <f t="shared" si="11"/>
        <v>1</v>
      </c>
      <c r="AS38" s="401">
        <f t="shared" si="12"/>
        <v>1</v>
      </c>
      <c r="AT38" s="180">
        <v>0.16</v>
      </c>
      <c r="AU38" s="180">
        <v>0.16</v>
      </c>
      <c r="AV38" s="402">
        <f t="shared" si="13"/>
        <v>1</v>
      </c>
      <c r="AW38" s="401">
        <f t="shared" si="14"/>
        <v>1</v>
      </c>
      <c r="AX38" s="180">
        <v>0.2</v>
      </c>
      <c r="AY38" s="180">
        <v>0.2</v>
      </c>
      <c r="AZ38" s="402">
        <f t="shared" si="15"/>
        <v>1</v>
      </c>
      <c r="BA38" s="403">
        <f t="shared" si="1"/>
        <v>1</v>
      </c>
      <c r="BB38" s="180">
        <v>0.25</v>
      </c>
      <c r="BC38" s="180">
        <v>0.25</v>
      </c>
      <c r="BD38" s="404">
        <f t="shared" si="16"/>
        <v>1</v>
      </c>
      <c r="BE38" s="403">
        <f t="shared" si="2"/>
        <v>1</v>
      </c>
      <c r="BF38" s="180">
        <v>0.06</v>
      </c>
      <c r="BG38" s="180">
        <v>0.06</v>
      </c>
      <c r="BH38" s="406">
        <f t="shared" si="17"/>
        <v>1</v>
      </c>
      <c r="BI38" s="405">
        <f t="shared" si="3"/>
        <v>1</v>
      </c>
      <c r="BJ38" s="180">
        <v>0.13</v>
      </c>
      <c r="BK38" s="180">
        <v>0.13</v>
      </c>
      <c r="BL38" s="406">
        <f t="shared" si="18"/>
        <v>1</v>
      </c>
      <c r="BM38" s="405">
        <f t="shared" si="4"/>
        <v>1</v>
      </c>
      <c r="BN38" s="180">
        <v>0.19</v>
      </c>
      <c r="BO38" s="180">
        <v>0.19</v>
      </c>
      <c r="BP38" s="408">
        <f t="shared" si="21"/>
        <v>1</v>
      </c>
      <c r="BQ38" s="407">
        <f t="shared" si="5"/>
        <v>1</v>
      </c>
      <c r="BR38" s="180">
        <v>0.25</v>
      </c>
      <c r="BS38" s="180">
        <v>0.25</v>
      </c>
      <c r="BT38" s="408">
        <f t="shared" si="22"/>
        <v>1</v>
      </c>
      <c r="BU38" s="407">
        <f t="shared" si="6"/>
        <v>1</v>
      </c>
      <c r="BV38" s="180"/>
      <c r="BW38" s="180"/>
      <c r="BX38" s="227"/>
      <c r="BY38" s="180"/>
      <c r="BZ38" s="180"/>
      <c r="CA38" s="180"/>
      <c r="CB38" s="227" t="str">
        <f t="shared" si="23"/>
        <v/>
      </c>
      <c r="CC38" s="180" t="str">
        <f t="shared" si="24"/>
        <v/>
      </c>
      <c r="CD38" s="180"/>
      <c r="CE38" s="180"/>
      <c r="CF38" s="227" t="str">
        <f t="shared" si="25"/>
        <v/>
      </c>
      <c r="CG38" s="180" t="str">
        <f t="shared" si="26"/>
        <v/>
      </c>
      <c r="CH38" s="180"/>
      <c r="CI38" s="180"/>
      <c r="CJ38" s="227" t="str">
        <f t="shared" si="27"/>
        <v/>
      </c>
      <c r="CK38" s="180" t="str">
        <f t="shared" si="28"/>
        <v/>
      </c>
      <c r="CL38" s="180"/>
      <c r="CM38" s="180"/>
      <c r="CN38" s="227" t="str">
        <f t="shared" si="29"/>
        <v/>
      </c>
      <c r="CO38" s="180" t="str">
        <f t="shared" si="30"/>
        <v/>
      </c>
      <c r="CP38" s="180"/>
      <c r="CQ38" s="180"/>
      <c r="CR38" s="227" t="str">
        <f t="shared" si="31"/>
        <v/>
      </c>
      <c r="CS38" s="180" t="str">
        <f t="shared" si="32"/>
        <v/>
      </c>
      <c r="CT38" s="180"/>
      <c r="CU38" s="180"/>
      <c r="CV38" s="227"/>
      <c r="CW38" s="180"/>
      <c r="CX38" s="180"/>
      <c r="CY38" s="180"/>
      <c r="CZ38" s="227"/>
      <c r="DA38" s="180"/>
      <c r="DB38" s="151"/>
    </row>
    <row r="39" spans="2:106" ht="67.5" customHeight="1" x14ac:dyDescent="0.35">
      <c r="B39" s="150"/>
      <c r="C39" s="463"/>
      <c r="D39" s="239" t="str">
        <f>IF('Ficha IC 7'!$B$14="","",'Ficha IC 7'!$B$14)</f>
        <v>Indicador compuesto de acceso, uso y goce del patrimonio cultural, infraestructuras culturales y deportivas</v>
      </c>
      <c r="E39" s="458"/>
      <c r="F39" s="476">
        <v>0.125</v>
      </c>
      <c r="G39" s="180" t="str">
        <f>IF('Ficha IC 7'!$B$12="","",'Ficha IC 7'!$B$12)</f>
        <v>OB_ES_7</v>
      </c>
      <c r="H39" s="304" t="str">
        <f>IF('Ficha IC 7'!$D$12="","",'Ficha IC 7'!$D$12)</f>
        <v>Promover el acceso, uso y goce efectivo del patrimonio cultural material e inmaterial de la ciudad y las infraestructuras culturales y deportivas en condiciones de equidad.</v>
      </c>
      <c r="I39" s="438">
        <f>IF('Ficha IC 7'!$B$16="","",'Ficha IC 7'!$B$16)</f>
        <v>0.95</v>
      </c>
      <c r="J39" s="438">
        <f>IF('Ficha IC 7'!$D$16="","",'Ficha IC 7'!$D$16)</f>
        <v>0.9</v>
      </c>
      <c r="K39" s="501"/>
      <c r="L39" s="502"/>
      <c r="M39" s="501"/>
      <c r="N39" s="502"/>
      <c r="O39" s="462">
        <f>IF(OR(Q39="",U39="",Q40="",U40=""),"",(U39*Q39)+(U40*Q40))</f>
        <v>1</v>
      </c>
      <c r="P39" s="453">
        <f>O39</f>
        <v>1</v>
      </c>
      <c r="Q39" s="357">
        <f>IF('Ficha IC 7'!$L22="","",'Ficha IC 7'!$L22)</f>
        <v>0.41</v>
      </c>
      <c r="R39" s="311" t="str">
        <f>IF('Ficha IC 7'!$B22="","",'Ficha IC 7'!$B22)</f>
        <v>ES_24</v>
      </c>
      <c r="S39" s="304" t="str">
        <f>IF('Ficha IC 7'!$C$22="","",'Ficha IC 7'!$C$22)</f>
        <v>Reconocimiento, valoración y sostenibilidad del patrimonio cultural material e inmaterial como un medio y no un fin cultural.</v>
      </c>
      <c r="T39" s="180" t="str">
        <f>IF('Ficha IC 7'!$I$22="","",'Ficha IC 7'!$I$22)</f>
        <v>Subdirección de Infraestructura Cultural</v>
      </c>
      <c r="U39" s="359">
        <f t="shared" si="64"/>
        <v>1</v>
      </c>
      <c r="V39" s="311">
        <f t="shared" si="47"/>
        <v>1</v>
      </c>
      <c r="W39" s="330">
        <f>IF('Ficha IC 7'!$AD$22="","",'Ficha IC 7'!$AD$22)</f>
        <v>1</v>
      </c>
      <c r="X39" s="311" t="str">
        <f>IF('Ficha IC 7'!$M$22="","",'Ficha IC 7'!$M$22)</f>
        <v>IND_31</v>
      </c>
      <c r="Y39" s="304" t="str">
        <f>IF('Ficha IC 7'!$N$22="","",'Ficha IC 7'!$N$22)</f>
        <v>Porcentaje de implementación de la estrategia que permita reconocer y difundir manifestaciones de patrimonio cultural material e inmaterial, para generar conocimiento en la ciudadanía.</v>
      </c>
      <c r="Z39" s="310" t="str">
        <f>IF(X39="","",VLOOKUP(X39,Indicadores_[],3,FALSE))</f>
        <v>PI. 7886
MPDD 154</v>
      </c>
      <c r="AA39" s="310" t="s">
        <v>757</v>
      </c>
      <c r="AB39" s="311">
        <v>1</v>
      </c>
      <c r="AC39" s="211"/>
      <c r="AD39" s="162">
        <f t="shared" si="0"/>
        <v>1.4300000000000002</v>
      </c>
      <c r="AE39" s="162">
        <f t="shared" si="7"/>
        <v>1.4300000000000002</v>
      </c>
      <c r="AF39" s="227">
        <f t="shared" si="8"/>
        <v>1</v>
      </c>
      <c r="AG39" s="180">
        <f t="shared" si="46"/>
        <v>1</v>
      </c>
      <c r="AH39" s="162">
        <v>0</v>
      </c>
      <c r="AI39" s="162">
        <v>0</v>
      </c>
      <c r="AJ39" s="227">
        <f t="shared" si="19"/>
        <v>0</v>
      </c>
      <c r="AK39" s="180">
        <f t="shared" si="20"/>
        <v>0</v>
      </c>
      <c r="AL39" s="162">
        <v>0</v>
      </c>
      <c r="AM39" s="162">
        <v>0</v>
      </c>
      <c r="AN39" s="400">
        <f t="shared" si="9"/>
        <v>0</v>
      </c>
      <c r="AO39" s="399">
        <f t="shared" si="10"/>
        <v>0</v>
      </c>
      <c r="AP39" s="180">
        <v>0.04</v>
      </c>
      <c r="AQ39" s="180">
        <v>0.04</v>
      </c>
      <c r="AR39" s="402">
        <f t="shared" si="11"/>
        <v>1</v>
      </c>
      <c r="AS39" s="401">
        <f t="shared" si="12"/>
        <v>1</v>
      </c>
      <c r="AT39" s="180">
        <v>0.09</v>
      </c>
      <c r="AU39" s="180">
        <v>0.09</v>
      </c>
      <c r="AV39" s="402">
        <f t="shared" si="13"/>
        <v>1</v>
      </c>
      <c r="AW39" s="401">
        <f t="shared" si="14"/>
        <v>1</v>
      </c>
      <c r="AX39" s="180">
        <v>0.19</v>
      </c>
      <c r="AY39" s="180">
        <v>0.19</v>
      </c>
      <c r="AZ39" s="402">
        <f t="shared" si="15"/>
        <v>1</v>
      </c>
      <c r="BA39" s="403">
        <f t="shared" si="1"/>
        <v>1</v>
      </c>
      <c r="BB39" s="180">
        <v>0.3</v>
      </c>
      <c r="BC39" s="180">
        <v>0.3</v>
      </c>
      <c r="BD39" s="404">
        <f t="shared" si="16"/>
        <v>1</v>
      </c>
      <c r="BE39" s="403">
        <f t="shared" si="2"/>
        <v>1</v>
      </c>
      <c r="BF39" s="180">
        <v>0.08</v>
      </c>
      <c r="BG39" s="180">
        <v>0.08</v>
      </c>
      <c r="BH39" s="406">
        <f t="shared" si="17"/>
        <v>1</v>
      </c>
      <c r="BI39" s="405">
        <f t="shared" si="3"/>
        <v>1</v>
      </c>
      <c r="BJ39" s="180">
        <v>0.15</v>
      </c>
      <c r="BK39" s="180">
        <v>0.15</v>
      </c>
      <c r="BL39" s="406">
        <f t="shared" si="18"/>
        <v>1</v>
      </c>
      <c r="BM39" s="405">
        <f t="shared" si="4"/>
        <v>1</v>
      </c>
      <c r="BN39" s="180">
        <v>0.23</v>
      </c>
      <c r="BO39" s="180">
        <v>0.23</v>
      </c>
      <c r="BP39" s="408">
        <f t="shared" si="21"/>
        <v>1</v>
      </c>
      <c r="BQ39" s="407">
        <f t="shared" si="5"/>
        <v>1</v>
      </c>
      <c r="BR39" s="180">
        <v>0.35</v>
      </c>
      <c r="BS39" s="180">
        <v>0.35</v>
      </c>
      <c r="BT39" s="408">
        <f t="shared" si="22"/>
        <v>1</v>
      </c>
      <c r="BU39" s="407">
        <f t="shared" si="6"/>
        <v>1</v>
      </c>
      <c r="BV39" s="180"/>
      <c r="BW39" s="180"/>
      <c r="BX39" s="227"/>
      <c r="BY39" s="180"/>
      <c r="BZ39" s="180"/>
      <c r="CA39" s="180"/>
      <c r="CB39" s="227" t="str">
        <f t="shared" si="23"/>
        <v/>
      </c>
      <c r="CC39" s="180" t="str">
        <f t="shared" si="24"/>
        <v/>
      </c>
      <c r="CD39" s="180"/>
      <c r="CE39" s="180"/>
      <c r="CF39" s="227" t="str">
        <f t="shared" si="25"/>
        <v/>
      </c>
      <c r="CG39" s="180" t="str">
        <f t="shared" si="26"/>
        <v/>
      </c>
      <c r="CH39" s="180"/>
      <c r="CI39" s="180"/>
      <c r="CJ39" s="227" t="str">
        <f t="shared" si="27"/>
        <v/>
      </c>
      <c r="CK39" s="180" t="str">
        <f t="shared" si="28"/>
        <v/>
      </c>
      <c r="CL39" s="180"/>
      <c r="CM39" s="180"/>
      <c r="CN39" s="227" t="str">
        <f t="shared" si="29"/>
        <v/>
      </c>
      <c r="CO39" s="180" t="str">
        <f t="shared" si="30"/>
        <v/>
      </c>
      <c r="CP39" s="180"/>
      <c r="CQ39" s="180"/>
      <c r="CR39" s="227" t="str">
        <f t="shared" si="31"/>
        <v/>
      </c>
      <c r="CS39" s="180" t="str">
        <f t="shared" si="32"/>
        <v/>
      </c>
      <c r="CT39" s="180"/>
      <c r="CU39" s="180"/>
      <c r="CV39" s="227"/>
      <c r="CW39" s="180"/>
      <c r="CX39" s="180"/>
      <c r="CY39" s="180"/>
      <c r="CZ39" s="227"/>
      <c r="DA39" s="180"/>
      <c r="DB39" s="151"/>
    </row>
    <row r="40" spans="2:106" ht="66" customHeight="1" x14ac:dyDescent="0.35">
      <c r="B40" s="150"/>
      <c r="C40" s="463"/>
      <c r="D40" s="239" t="str">
        <f>IF('Ficha IC 7'!$B$14="","",'Ficha IC 7'!$B$14)</f>
        <v>Indicador compuesto de acceso, uso y goce del patrimonio cultural, infraestructuras culturales y deportivas</v>
      </c>
      <c r="E40" s="459"/>
      <c r="F40" s="476"/>
      <c r="G40" s="180" t="str">
        <f>IF('Ficha IC 7'!$B$12="","",'Ficha IC 7'!$B$12)</f>
        <v>OB_ES_7</v>
      </c>
      <c r="H40" s="304" t="str">
        <f>IF('Ficha IC 7'!$D$12="","",'Ficha IC 7'!$D$12)</f>
        <v>Promover el acceso, uso y goce efectivo del patrimonio cultural material e inmaterial de la ciudad y las infraestructuras culturales y deportivas en condiciones de equidad.</v>
      </c>
      <c r="I40" s="438"/>
      <c r="J40" s="438"/>
      <c r="K40" s="503"/>
      <c r="L40" s="504"/>
      <c r="M40" s="503"/>
      <c r="N40" s="504"/>
      <c r="O40" s="462"/>
      <c r="P40" s="453"/>
      <c r="Q40" s="357">
        <f>IF('Ficha IC 7'!$L23="","",'Ficha IC 7'!$L23)</f>
        <v>0.59</v>
      </c>
      <c r="R40" s="311" t="str">
        <f>IF('Ficha IC 7'!$B23="","",'Ficha IC 7'!$B23)</f>
        <v>ES_25</v>
      </c>
      <c r="S40" s="304" t="str">
        <f>IF('Ficha IC 7'!$C$23="","",'Ficha IC 7'!$C$23)</f>
        <v>Fortalecimiento y sostenibilidad económica y social de la infraestructura cultural.</v>
      </c>
      <c r="T40" s="180" t="str">
        <f>IF('Ficha IC 7'!$I$23="","",'Ficha IC 7'!$I$23)</f>
        <v>Subdirección de Infraestructura Cultural</v>
      </c>
      <c r="U40" s="359">
        <f t="shared" si="64"/>
        <v>1</v>
      </c>
      <c r="V40" s="311">
        <f t="shared" si="47"/>
        <v>1</v>
      </c>
      <c r="W40" s="330">
        <f>IF('Ficha IC 7'!$AD$23="","",'Ficha IC 7'!$AD$23)</f>
        <v>1</v>
      </c>
      <c r="X40" s="311" t="str">
        <f>IF('Ficha IC 7'!$M$23="","",'Ficha IC 7'!$M$23)</f>
        <v>IND_32</v>
      </c>
      <c r="Y40" s="304" t="str">
        <f>IF('Ficha IC 7'!$N$23="","",'Ficha IC 7'!$N$23)</f>
        <v>Numero de equipamientos artísticos y culturales fortalecidos</v>
      </c>
      <c r="Z40" s="310" t="str">
        <f>IF(X40="","",VLOOKUP(X40,Indicadores_[],3,FALSE))</f>
        <v>PI. 7654
IMP 163</v>
      </c>
      <c r="AA40" s="310" t="s">
        <v>757</v>
      </c>
      <c r="AB40" s="311">
        <f>IF(X40="","",VLOOKUP(X40,Indicadores_[],4,FALSE))</f>
        <v>10</v>
      </c>
      <c r="AC40" s="211"/>
      <c r="AD40" s="162">
        <f t="shared" si="0"/>
        <v>10.1</v>
      </c>
      <c r="AE40" s="162">
        <f t="shared" si="7"/>
        <v>10.1</v>
      </c>
      <c r="AF40" s="227">
        <f t="shared" si="8"/>
        <v>1</v>
      </c>
      <c r="AG40" s="180">
        <f t="shared" si="46"/>
        <v>1</v>
      </c>
      <c r="AH40" s="162">
        <v>0</v>
      </c>
      <c r="AI40" s="162">
        <v>0</v>
      </c>
      <c r="AJ40" s="227">
        <f t="shared" si="19"/>
        <v>0</v>
      </c>
      <c r="AK40" s="180">
        <f t="shared" si="20"/>
        <v>0</v>
      </c>
      <c r="AL40" s="162">
        <v>0.1</v>
      </c>
      <c r="AM40" s="162">
        <v>0.1</v>
      </c>
      <c r="AN40" s="400">
        <f t="shared" si="9"/>
        <v>1</v>
      </c>
      <c r="AO40" s="399">
        <f t="shared" si="10"/>
        <v>1</v>
      </c>
      <c r="AP40" s="180">
        <v>0</v>
      </c>
      <c r="AQ40" s="180">
        <v>0</v>
      </c>
      <c r="AR40" s="402">
        <f t="shared" si="11"/>
        <v>0</v>
      </c>
      <c r="AS40" s="401">
        <f t="shared" si="12"/>
        <v>0</v>
      </c>
      <c r="AT40" s="180">
        <v>0</v>
      </c>
      <c r="AU40" s="180">
        <v>0</v>
      </c>
      <c r="AV40" s="402">
        <f t="shared" si="13"/>
        <v>0</v>
      </c>
      <c r="AW40" s="401">
        <f t="shared" si="14"/>
        <v>0</v>
      </c>
      <c r="AX40" s="180">
        <v>0</v>
      </c>
      <c r="AY40" s="180">
        <v>0</v>
      </c>
      <c r="AZ40" s="402">
        <f t="shared" si="15"/>
        <v>0</v>
      </c>
      <c r="BA40" s="403">
        <f t="shared" si="1"/>
        <v>0</v>
      </c>
      <c r="BB40" s="180">
        <v>1</v>
      </c>
      <c r="BC40" s="180">
        <v>1</v>
      </c>
      <c r="BD40" s="404">
        <f t="shared" si="16"/>
        <v>1</v>
      </c>
      <c r="BE40" s="403">
        <f t="shared" si="2"/>
        <v>1</v>
      </c>
      <c r="BF40" s="180">
        <v>0</v>
      </c>
      <c r="BG40" s="180">
        <v>0</v>
      </c>
      <c r="BH40" s="406">
        <f t="shared" si="17"/>
        <v>0</v>
      </c>
      <c r="BI40" s="405">
        <f t="shared" si="3"/>
        <v>0</v>
      </c>
      <c r="BJ40" s="180">
        <v>1</v>
      </c>
      <c r="BK40" s="180">
        <v>1</v>
      </c>
      <c r="BL40" s="406">
        <f t="shared" si="18"/>
        <v>1</v>
      </c>
      <c r="BM40" s="405">
        <f t="shared" si="4"/>
        <v>1</v>
      </c>
      <c r="BN40" s="180">
        <v>4</v>
      </c>
      <c r="BO40" s="180">
        <v>4</v>
      </c>
      <c r="BP40" s="408">
        <f t="shared" si="21"/>
        <v>1</v>
      </c>
      <c r="BQ40" s="407">
        <f t="shared" si="5"/>
        <v>1</v>
      </c>
      <c r="BR40" s="180">
        <v>4</v>
      </c>
      <c r="BS40" s="180">
        <v>4</v>
      </c>
      <c r="BT40" s="408">
        <f t="shared" si="22"/>
        <v>1</v>
      </c>
      <c r="BU40" s="407">
        <f t="shared" si="6"/>
        <v>1</v>
      </c>
      <c r="BV40" s="180"/>
      <c r="BW40" s="180"/>
      <c r="BX40" s="227"/>
      <c r="BY40" s="180"/>
      <c r="BZ40" s="180"/>
      <c r="CA40" s="180"/>
      <c r="CB40" s="227" t="str">
        <f t="shared" si="23"/>
        <v/>
      </c>
      <c r="CC40" s="180" t="str">
        <f t="shared" si="24"/>
        <v/>
      </c>
      <c r="CD40" s="180"/>
      <c r="CE40" s="180"/>
      <c r="CF40" s="227" t="str">
        <f t="shared" si="25"/>
        <v/>
      </c>
      <c r="CG40" s="180" t="str">
        <f t="shared" si="26"/>
        <v/>
      </c>
      <c r="CH40" s="180"/>
      <c r="CI40" s="180"/>
      <c r="CJ40" s="227" t="str">
        <f t="shared" si="27"/>
        <v/>
      </c>
      <c r="CK40" s="180" t="str">
        <f t="shared" si="28"/>
        <v/>
      </c>
      <c r="CL40" s="180"/>
      <c r="CM40" s="180"/>
      <c r="CN40" s="227" t="str">
        <f t="shared" si="29"/>
        <v/>
      </c>
      <c r="CO40" s="180" t="str">
        <f t="shared" si="30"/>
        <v/>
      </c>
      <c r="CP40" s="180"/>
      <c r="CQ40" s="180"/>
      <c r="CR40" s="227" t="str">
        <f t="shared" si="31"/>
        <v/>
      </c>
      <c r="CS40" s="180" t="str">
        <f t="shared" si="32"/>
        <v/>
      </c>
      <c r="CT40" s="180"/>
      <c r="CU40" s="180"/>
      <c r="CV40" s="227"/>
      <c r="CW40" s="180"/>
      <c r="CX40" s="180"/>
      <c r="CY40" s="180"/>
      <c r="CZ40" s="227"/>
      <c r="DA40" s="180"/>
      <c r="DB40" s="151"/>
    </row>
    <row r="41" spans="2:106" ht="90" customHeight="1" x14ac:dyDescent="0.35">
      <c r="B41" s="150"/>
      <c r="C41" s="463"/>
      <c r="D41" s="239" t="str">
        <f>IF('Ficha IC 8'!$B$14="","",'Ficha IC 8'!$B$14)</f>
        <v>Indicador compuesto de satisfacción de la ciudadanía y la generació de valor</v>
      </c>
      <c r="E41" s="473">
        <v>0.08</v>
      </c>
      <c r="F41" s="473">
        <v>0.08</v>
      </c>
      <c r="G41" s="180" t="str">
        <f>IF('Ficha IC 8'!$B$12="","",'Ficha IC 8'!$B$12)</f>
        <v>OB_ES_8</v>
      </c>
      <c r="H41" s="304" t="str">
        <f>IF('Ficha IC 8'!$D$12="","",'Ficha IC 8'!$D$12)</f>
        <v>Fortalecer los procesos de la entidad para la satisfacción de la ciudadanía y la generación de valor público con criterios de calidad, innovación y eficiencia de manera sistémica y progresiva.</v>
      </c>
      <c r="I41" s="438">
        <f>IF('Ficha IC 8'!$B$16="","",'Ficha IC 8'!$B$16)</f>
        <v>0.95</v>
      </c>
      <c r="J41" s="438">
        <f>IF('Ficha IC 8'!$D$16="","",'Ficha IC 8'!$D$16)</f>
        <v>0.9</v>
      </c>
      <c r="K41" s="505">
        <f>M41/I41</f>
        <v>1.0484651065706772</v>
      </c>
      <c r="L41" s="506"/>
      <c r="M41" s="505">
        <f>AVERAGE(O41)</f>
        <v>0.99604185124214317</v>
      </c>
      <c r="N41" s="506"/>
      <c r="O41" s="462">
        <f>IF(OR(Q41="",U41="",Q43="",U43=""),"",(U41*Q41)+(U43*Q43))</f>
        <v>0.99604185124214317</v>
      </c>
      <c r="P41" s="474">
        <f>O41</f>
        <v>0.99604185124214317</v>
      </c>
      <c r="Q41" s="445">
        <f>IF('Ficha IC 8'!$L22="","",'Ficha IC 8'!$L22)</f>
        <v>0.53500000000000003</v>
      </c>
      <c r="R41" s="466" t="str">
        <f>IF('Ficha IC 8'!$B22="","",'Ficha IC 8'!$B22)</f>
        <v>ES_26</v>
      </c>
      <c r="S41" s="466" t="str">
        <f>IF('Ficha IC 8'!$C$22="","",'Ficha IC 8'!$C$22)</f>
        <v>Innovación en las dinámicas de gobernanza, participación, gobierno abierto, gestión territorial y comunicación pública en la cultura, recreación y el deporte</v>
      </c>
      <c r="T41" s="469" t="str">
        <f>IF('Ficha IC 8'!$I$22="","",'Ficha IC 8'!$I$22)</f>
        <v>Subdirección de Infraestructura Cultural</v>
      </c>
      <c r="U41" s="447">
        <f>IFERROR(IF(OR(AF41="",W41="",AF42="",W42=""),"",(AF41*W41)+(AF42*W42)),"")</f>
        <v>0.99494163424124515</v>
      </c>
      <c r="V41" s="466">
        <f t="shared" si="47"/>
        <v>0.99494163424124515</v>
      </c>
      <c r="W41" s="330">
        <f>IF('Ficha IC 8'!$AD$22="","",'Ficha IC 8'!$AD$22)</f>
        <v>0.5</v>
      </c>
      <c r="X41" s="311" t="str">
        <f>IF('Ficha IC 8'!$M$22="","",'Ficha IC 8'!$M$22)</f>
        <v>IND_33</v>
      </c>
      <c r="Y41" s="304" t="str">
        <f>IF('Ficha IC 8'!$N$22="","",'Ficha IC 8'!$N$22)</f>
        <v>Número de estrategias para el fortalecimiento y cualificación del Sistema Distrital de Arte, Cultura y Patrimonio, los procesos de participación y la gestión territorial.</v>
      </c>
      <c r="Z41" s="310" t="str">
        <f>IF(X41="","",VLOOKUP(X41,Indicadores_[],3,FALSE))</f>
        <v>PI. 7648
Meta 2</v>
      </c>
      <c r="AA41" s="310" t="s">
        <v>756</v>
      </c>
      <c r="AB41" s="311">
        <f>IF(X41="","",VLOOKUP(X41,Indicadores_[],4,FALSE))</f>
        <v>26</v>
      </c>
      <c r="AC41" s="211"/>
      <c r="AD41" s="162">
        <f t="shared" si="0"/>
        <v>154.19999999999999</v>
      </c>
      <c r="AE41" s="162">
        <f t="shared" si="7"/>
        <v>152.63999999999999</v>
      </c>
      <c r="AF41" s="227">
        <f t="shared" si="8"/>
        <v>0.98988326848249031</v>
      </c>
      <c r="AG41" s="180">
        <f t="shared" si="46"/>
        <v>0.98988326848249031</v>
      </c>
      <c r="AH41" s="162">
        <v>13</v>
      </c>
      <c r="AI41" s="162">
        <v>13</v>
      </c>
      <c r="AJ41" s="227">
        <f t="shared" si="19"/>
        <v>1</v>
      </c>
      <c r="AK41" s="180">
        <f t="shared" si="20"/>
        <v>1</v>
      </c>
      <c r="AL41" s="162">
        <v>26</v>
      </c>
      <c r="AM41" s="162">
        <v>24.44</v>
      </c>
      <c r="AN41" s="400">
        <f t="shared" si="9"/>
        <v>0.94000000000000006</v>
      </c>
      <c r="AO41" s="399">
        <f t="shared" si="10"/>
        <v>0.94000000000000006</v>
      </c>
      <c r="AP41" s="180">
        <v>2.6</v>
      </c>
      <c r="AQ41" s="180">
        <v>2.6</v>
      </c>
      <c r="AR41" s="402">
        <f t="shared" si="11"/>
        <v>1</v>
      </c>
      <c r="AS41" s="401">
        <f t="shared" si="12"/>
        <v>1</v>
      </c>
      <c r="AT41" s="180">
        <v>10.4</v>
      </c>
      <c r="AU41" s="180">
        <v>10.4</v>
      </c>
      <c r="AV41" s="402">
        <f t="shared" si="13"/>
        <v>1</v>
      </c>
      <c r="AW41" s="401">
        <f t="shared" si="14"/>
        <v>1</v>
      </c>
      <c r="AX41" s="180">
        <v>18.2</v>
      </c>
      <c r="AY41" s="180">
        <v>18.2</v>
      </c>
      <c r="AZ41" s="402">
        <f t="shared" si="15"/>
        <v>1</v>
      </c>
      <c r="BA41" s="403">
        <f t="shared" si="1"/>
        <v>1</v>
      </c>
      <c r="BB41" s="180">
        <v>26</v>
      </c>
      <c r="BC41" s="180">
        <v>26</v>
      </c>
      <c r="BD41" s="404">
        <f t="shared" si="16"/>
        <v>1</v>
      </c>
      <c r="BE41" s="403">
        <f t="shared" si="2"/>
        <v>1</v>
      </c>
      <c r="BF41" s="180">
        <v>4</v>
      </c>
      <c r="BG41" s="180">
        <v>4</v>
      </c>
      <c r="BH41" s="406">
        <f t="shared" si="17"/>
        <v>1</v>
      </c>
      <c r="BI41" s="405">
        <f t="shared" si="3"/>
        <v>1</v>
      </c>
      <c r="BJ41" s="180">
        <v>10</v>
      </c>
      <c r="BK41" s="180">
        <v>10</v>
      </c>
      <c r="BL41" s="406">
        <f t="shared" si="18"/>
        <v>1</v>
      </c>
      <c r="BM41" s="405">
        <f t="shared" si="4"/>
        <v>1</v>
      </c>
      <c r="BN41" s="180">
        <v>18</v>
      </c>
      <c r="BO41" s="180">
        <v>18</v>
      </c>
      <c r="BP41" s="408">
        <f t="shared" si="21"/>
        <v>1</v>
      </c>
      <c r="BQ41" s="407">
        <f t="shared" si="5"/>
        <v>1</v>
      </c>
      <c r="BR41" s="180">
        <v>26</v>
      </c>
      <c r="BS41" s="180">
        <v>26</v>
      </c>
      <c r="BT41" s="408">
        <f t="shared" si="22"/>
        <v>1</v>
      </c>
      <c r="BU41" s="407">
        <f t="shared" si="6"/>
        <v>1</v>
      </c>
      <c r="BV41" s="180"/>
      <c r="BW41" s="180"/>
      <c r="BX41" s="227"/>
      <c r="BY41" s="180"/>
      <c r="BZ41" s="180"/>
      <c r="CA41" s="180"/>
      <c r="CB41" s="227" t="str">
        <f t="shared" si="23"/>
        <v/>
      </c>
      <c r="CC41" s="180" t="str">
        <f t="shared" si="24"/>
        <v/>
      </c>
      <c r="CD41" s="180"/>
      <c r="CE41" s="180"/>
      <c r="CF41" s="227" t="str">
        <f t="shared" si="25"/>
        <v/>
      </c>
      <c r="CG41" s="180" t="str">
        <f t="shared" si="26"/>
        <v/>
      </c>
      <c r="CH41" s="180"/>
      <c r="CI41" s="180"/>
      <c r="CJ41" s="227" t="str">
        <f t="shared" si="27"/>
        <v/>
      </c>
      <c r="CK41" s="180" t="str">
        <f t="shared" si="28"/>
        <v/>
      </c>
      <c r="CL41" s="180"/>
      <c r="CM41" s="180"/>
      <c r="CN41" s="227" t="str">
        <f t="shared" si="29"/>
        <v/>
      </c>
      <c r="CO41" s="180" t="str">
        <f t="shared" si="30"/>
        <v/>
      </c>
      <c r="CP41" s="180"/>
      <c r="CQ41" s="180"/>
      <c r="CR41" s="227" t="str">
        <f t="shared" si="31"/>
        <v/>
      </c>
      <c r="CS41" s="180" t="str">
        <f t="shared" si="32"/>
        <v/>
      </c>
      <c r="CT41" s="180"/>
      <c r="CU41" s="180"/>
      <c r="CV41" s="227"/>
      <c r="CW41" s="180"/>
      <c r="CX41" s="180"/>
      <c r="CY41" s="180"/>
      <c r="CZ41" s="227"/>
      <c r="DA41" s="180"/>
      <c r="DB41" s="151"/>
    </row>
    <row r="42" spans="2:106" ht="90" customHeight="1" x14ac:dyDescent="0.35">
      <c r="B42" s="150"/>
      <c r="C42" s="463"/>
      <c r="D42" s="239" t="str">
        <f>IF('Ficha IC 8'!$B$14="","",'Ficha IC 8'!$B$14)</f>
        <v>Indicador compuesto de satisfacción de la ciudadanía y la generació de valor</v>
      </c>
      <c r="E42" s="473"/>
      <c r="F42" s="473"/>
      <c r="G42" s="180" t="str">
        <f>IF('Ficha IC 8'!$B$12="","",'Ficha IC 8'!$B$12)</f>
        <v>OB_ES_8</v>
      </c>
      <c r="H42" s="304" t="str">
        <f>IF('Ficha IC 8'!$D$12="","",'Ficha IC 8'!$D$12)</f>
        <v>Fortalecer los procesos de la entidad para la satisfacción de la ciudadanía y la generación de valor público con criterios de calidad, innovación y eficiencia de manera sistémica y progresiva.</v>
      </c>
      <c r="I42" s="438"/>
      <c r="J42" s="438"/>
      <c r="K42" s="507"/>
      <c r="L42" s="508"/>
      <c r="M42" s="507"/>
      <c r="N42" s="508"/>
      <c r="O42" s="462"/>
      <c r="P42" s="493"/>
      <c r="Q42" s="446"/>
      <c r="R42" s="467"/>
      <c r="S42" s="467"/>
      <c r="T42" s="470"/>
      <c r="U42" s="448"/>
      <c r="V42" s="467"/>
      <c r="W42" s="330">
        <f>IF('Ficha IC 8'!$AD$23="","",'Ficha IC 8'!$AD$23)</f>
        <v>0.5</v>
      </c>
      <c r="X42" s="311" t="str">
        <f>IF('Ficha IC 8'!$M$23="","",'Ficha IC 8'!$M$23)</f>
        <v>IND_34</v>
      </c>
      <c r="Y42" s="304" t="str">
        <f>IF('Ficha IC 8'!$N$23="","",'Ficha IC 8'!$N$23)</f>
        <v>Porcentaje de acciones para el fortalecimiento de la comunicación pública realizadas</v>
      </c>
      <c r="Z42" s="310" t="str">
        <f>IF(X42="","",VLOOKUP(X42,Indicadores_[],3,FALSE))</f>
        <v>PI. 7646
IMP 588</v>
      </c>
      <c r="AA42" s="310" t="s">
        <v>756</v>
      </c>
      <c r="AB42" s="311">
        <f>IF(X42="","",VLOOKUP(X42,Indicadores_[],4,FALSE))</f>
        <v>100</v>
      </c>
      <c r="AC42" s="211"/>
      <c r="AD42" s="162">
        <f t="shared" si="0"/>
        <v>585</v>
      </c>
      <c r="AE42" s="162">
        <f t="shared" si="7"/>
        <v>585</v>
      </c>
      <c r="AF42" s="227">
        <f t="shared" si="8"/>
        <v>1</v>
      </c>
      <c r="AG42" s="180">
        <f t="shared" ref="AG42:AG45" si="65">AF42</f>
        <v>1</v>
      </c>
      <c r="AH42" s="162">
        <v>45</v>
      </c>
      <c r="AI42" s="162">
        <v>45</v>
      </c>
      <c r="AJ42" s="227">
        <f t="shared" ref="AJ42:AJ45" si="66">IFERROR(IF(OR(AH42="",AI42=""),"",IF(AND(AH42=0,AI42=0),0,AI42/AH42)),"")</f>
        <v>1</v>
      </c>
      <c r="AK42" s="180">
        <f t="shared" ref="AK42:AK45" si="67">AJ42</f>
        <v>1</v>
      </c>
      <c r="AL42" s="162">
        <v>100</v>
      </c>
      <c r="AM42" s="162">
        <v>100</v>
      </c>
      <c r="AN42" s="400">
        <f t="shared" si="9"/>
        <v>1</v>
      </c>
      <c r="AO42" s="399">
        <f t="shared" si="10"/>
        <v>1</v>
      </c>
      <c r="AP42" s="180">
        <v>15</v>
      </c>
      <c r="AQ42" s="180">
        <v>15</v>
      </c>
      <c r="AR42" s="402">
        <f t="shared" si="11"/>
        <v>1</v>
      </c>
      <c r="AS42" s="401">
        <f t="shared" si="12"/>
        <v>1</v>
      </c>
      <c r="AT42" s="180">
        <v>40</v>
      </c>
      <c r="AU42" s="180">
        <v>40</v>
      </c>
      <c r="AV42" s="402">
        <f t="shared" si="13"/>
        <v>1</v>
      </c>
      <c r="AW42" s="401">
        <f t="shared" si="14"/>
        <v>1</v>
      </c>
      <c r="AX42" s="180">
        <v>65</v>
      </c>
      <c r="AY42" s="180">
        <v>65</v>
      </c>
      <c r="AZ42" s="402">
        <f t="shared" si="15"/>
        <v>1</v>
      </c>
      <c r="BA42" s="403">
        <f t="shared" si="1"/>
        <v>1</v>
      </c>
      <c r="BB42" s="180">
        <v>100</v>
      </c>
      <c r="BC42" s="180">
        <v>100</v>
      </c>
      <c r="BD42" s="404">
        <f t="shared" si="16"/>
        <v>1</v>
      </c>
      <c r="BE42" s="403">
        <f t="shared" si="2"/>
        <v>1</v>
      </c>
      <c r="BF42" s="180">
        <v>15</v>
      </c>
      <c r="BG42" s="180">
        <v>15</v>
      </c>
      <c r="BH42" s="406">
        <f t="shared" si="17"/>
        <v>1</v>
      </c>
      <c r="BI42" s="405">
        <f t="shared" si="3"/>
        <v>1</v>
      </c>
      <c r="BJ42" s="180">
        <v>40</v>
      </c>
      <c r="BK42" s="180">
        <v>40</v>
      </c>
      <c r="BL42" s="406">
        <f t="shared" si="18"/>
        <v>1</v>
      </c>
      <c r="BM42" s="405">
        <f t="shared" si="4"/>
        <v>1</v>
      </c>
      <c r="BN42" s="180">
        <v>65</v>
      </c>
      <c r="BO42" s="180">
        <v>65</v>
      </c>
      <c r="BP42" s="408">
        <f t="shared" si="21"/>
        <v>1</v>
      </c>
      <c r="BQ42" s="407">
        <f t="shared" si="5"/>
        <v>1</v>
      </c>
      <c r="BR42" s="180">
        <v>100</v>
      </c>
      <c r="BS42" s="180">
        <v>100</v>
      </c>
      <c r="BT42" s="408">
        <f t="shared" si="22"/>
        <v>1</v>
      </c>
      <c r="BU42" s="407">
        <f t="shared" si="6"/>
        <v>1</v>
      </c>
      <c r="BV42" s="180"/>
      <c r="BW42" s="180"/>
      <c r="BX42" s="227"/>
      <c r="BY42" s="180"/>
      <c r="BZ42" s="180"/>
      <c r="CA42" s="180"/>
      <c r="CB42" s="227" t="str">
        <f t="shared" ref="CB42:CB45" si="68">IFERROR(IF(OR(BZ42="",CA42=""),"",IF(AND(BZ42=0,CA42=0),0,CA42/BZ42)),"")</f>
        <v/>
      </c>
      <c r="CC42" s="180" t="str">
        <f t="shared" ref="CC42:CC45" si="69">CB42</f>
        <v/>
      </c>
      <c r="CD42" s="180"/>
      <c r="CE42" s="180"/>
      <c r="CF42" s="227" t="str">
        <f t="shared" ref="CF42:CF45" si="70">IFERROR(IF(OR(CD42="",CE42=""),"",IF(AND(CD42=0,CE42=0),0,CE42/CD42)),"")</f>
        <v/>
      </c>
      <c r="CG42" s="180" t="str">
        <f t="shared" ref="CG42:CG45" si="71">CF42</f>
        <v/>
      </c>
      <c r="CH42" s="180"/>
      <c r="CI42" s="180"/>
      <c r="CJ42" s="227" t="str">
        <f t="shared" ref="CJ42:CJ45" si="72">IFERROR(IF(OR(CH42="",CI42=""),"",IF(AND(CH42=0,CI42=0),0,CI42/CH42)),"")</f>
        <v/>
      </c>
      <c r="CK42" s="180" t="str">
        <f t="shared" ref="CK42:CK45" si="73">CJ42</f>
        <v/>
      </c>
      <c r="CL42" s="180"/>
      <c r="CM42" s="180"/>
      <c r="CN42" s="227" t="str">
        <f t="shared" ref="CN42:CN45" si="74">IFERROR(IF(OR(CL42="",CM42=""),"",IF(AND(CL42=0,CM42=0),0,CM42/CL42)),"")</f>
        <v/>
      </c>
      <c r="CO42" s="180" t="str">
        <f t="shared" ref="CO42:CO45" si="75">CN42</f>
        <v/>
      </c>
      <c r="CP42" s="180"/>
      <c r="CQ42" s="180"/>
      <c r="CR42" s="227" t="str">
        <f t="shared" ref="CR42:CR45" si="76">IFERROR(IF(OR(CP42="",CQ42=""),"",IF(AND(CP42=0,CQ42=0),0,CQ42/CP42)),"")</f>
        <v/>
      </c>
      <c r="CS42" s="180" t="str">
        <f t="shared" ref="CS42:CS45" si="77">CR42</f>
        <v/>
      </c>
      <c r="CT42" s="180"/>
      <c r="CU42" s="180"/>
      <c r="CV42" s="227"/>
      <c r="CW42" s="180"/>
      <c r="CX42" s="180"/>
      <c r="CY42" s="180"/>
      <c r="CZ42" s="227"/>
      <c r="DA42" s="180"/>
      <c r="DB42" s="151"/>
    </row>
    <row r="43" spans="2:106" ht="90" customHeight="1" x14ac:dyDescent="0.35">
      <c r="B43" s="150"/>
      <c r="C43" s="463"/>
      <c r="D43" s="239" t="str">
        <f>IF('Ficha IC 8'!$B$14="","",'Ficha IC 8'!$B$14)</f>
        <v>Indicador compuesto de satisfacción de la ciudadanía y la generació de valor</v>
      </c>
      <c r="E43" s="473"/>
      <c r="F43" s="473"/>
      <c r="G43" s="180" t="str">
        <f>IF('Ficha IC 8'!$B$12="","",'Ficha IC 8'!$B$12)</f>
        <v>OB_ES_8</v>
      </c>
      <c r="H43" s="304" t="str">
        <f>IF('Ficha IC 8'!$D$12="","",'Ficha IC 8'!$D$12)</f>
        <v>Fortalecer los procesos de la entidad para la satisfacción de la ciudadanía y la generación de valor público con criterios de calidad, innovación y eficiencia de manera sistémica y progresiva.</v>
      </c>
      <c r="I43" s="438"/>
      <c r="J43" s="438"/>
      <c r="K43" s="507"/>
      <c r="L43" s="508"/>
      <c r="M43" s="507"/>
      <c r="N43" s="508"/>
      <c r="O43" s="462"/>
      <c r="P43" s="493"/>
      <c r="Q43" s="445">
        <f>IF('Ficha IC 8'!$L24="","",'Ficha IC 8'!$L24)</f>
        <v>0.46500000000000002</v>
      </c>
      <c r="R43" s="466" t="str">
        <f>IF('Ficha IC 8'!$B24="","",'Ficha IC 8'!$B24)</f>
        <v>ES_27</v>
      </c>
      <c r="S43" s="466" t="str">
        <f>IF('Ficha IC 8'!$C$24="","",'Ficha IC 8'!$C$24)</f>
        <v>Consolidación de los procesos de planeación, innovación, y gestión del conocimiento en articulación con los sistemas de gestión y tecnologías de la información.</v>
      </c>
      <c r="T43" s="469" t="str">
        <f>IF('Ficha IC 8'!$I$22="","",'Ficha IC 8'!$I$22)</f>
        <v>Subdirección de Infraestructura Cultural</v>
      </c>
      <c r="U43" s="447">
        <f>IFERROR(IF(OR(AF43="",W43="",AF44="",W44=""),"",(AF43*W43)+(AF44*W44)),"")</f>
        <v>0.99730769230769234</v>
      </c>
      <c r="V43" s="466">
        <f t="shared" si="47"/>
        <v>0.99730769230769234</v>
      </c>
      <c r="W43" s="330">
        <f>IF('Ficha IC 8'!$AD$24="","",'Ficha IC 8'!$AD$24)</f>
        <v>0.65</v>
      </c>
      <c r="X43" s="311" t="str">
        <f>IF('Ficha IC 8'!$M$24="","",'Ficha IC 8'!$M$24)</f>
        <v>IND_35</v>
      </c>
      <c r="Y43" s="304" t="str">
        <f>IF('Ficha IC 8'!$N$24="","",'Ficha IC 8'!$N$24)</f>
        <v>Porcentaje de avance de la estrategia institucional y sectorial que articule arte ciencia y tecnología permitiendo el desarrollo de la gestión administrativa y misional mediante la apropiación de las TI.</v>
      </c>
      <c r="Z43" s="310" t="str">
        <f>IF(X43="","",VLOOKUP(X43,Indicadores_[],3,FALSE))</f>
        <v>PI. 7646
Meta 2</v>
      </c>
      <c r="AA43" s="310" t="s">
        <v>757</v>
      </c>
      <c r="AB43" s="311">
        <v>1</v>
      </c>
      <c r="AC43" s="211"/>
      <c r="AD43" s="162">
        <f t="shared" si="0"/>
        <v>1.26</v>
      </c>
      <c r="AE43" s="162">
        <f t="shared" si="7"/>
        <v>1.26</v>
      </c>
      <c r="AF43" s="227">
        <f t="shared" si="8"/>
        <v>1</v>
      </c>
      <c r="AG43" s="180">
        <f t="shared" si="65"/>
        <v>1</v>
      </c>
      <c r="AH43" s="162">
        <v>0.06</v>
      </c>
      <c r="AI43" s="162">
        <v>0.06</v>
      </c>
      <c r="AJ43" s="227">
        <f t="shared" si="66"/>
        <v>1</v>
      </c>
      <c r="AK43" s="180">
        <f t="shared" si="67"/>
        <v>1</v>
      </c>
      <c r="AL43" s="162">
        <v>0.2</v>
      </c>
      <c r="AM43" s="162">
        <v>0.2</v>
      </c>
      <c r="AN43" s="400">
        <f t="shared" si="9"/>
        <v>1</v>
      </c>
      <c r="AO43" s="399">
        <f t="shared" si="10"/>
        <v>1</v>
      </c>
      <c r="AP43" s="180">
        <v>0.04</v>
      </c>
      <c r="AQ43" s="180">
        <v>0.04</v>
      </c>
      <c r="AR43" s="402">
        <f t="shared" si="11"/>
        <v>1</v>
      </c>
      <c r="AS43" s="401">
        <f t="shared" si="12"/>
        <v>1</v>
      </c>
      <c r="AT43" s="180">
        <v>0.1</v>
      </c>
      <c r="AU43" s="180">
        <v>0.1</v>
      </c>
      <c r="AV43" s="402">
        <f t="shared" si="13"/>
        <v>1</v>
      </c>
      <c r="AW43" s="401">
        <f t="shared" si="14"/>
        <v>1</v>
      </c>
      <c r="AX43" s="180">
        <v>0.16</v>
      </c>
      <c r="AY43" s="180">
        <v>0.16</v>
      </c>
      <c r="AZ43" s="402">
        <f t="shared" si="15"/>
        <v>1</v>
      </c>
      <c r="BA43" s="401">
        <f t="shared" si="1"/>
        <v>1</v>
      </c>
      <c r="BB43" s="180">
        <v>0.2</v>
      </c>
      <c r="BC43" s="180">
        <v>0.2</v>
      </c>
      <c r="BD43" s="404">
        <f t="shared" si="16"/>
        <v>1</v>
      </c>
      <c r="BE43" s="403">
        <f t="shared" si="2"/>
        <v>1</v>
      </c>
      <c r="BF43" s="180">
        <v>0.04</v>
      </c>
      <c r="BG43" s="180">
        <v>0.04</v>
      </c>
      <c r="BH43" s="406">
        <f t="shared" si="17"/>
        <v>1</v>
      </c>
      <c r="BI43" s="405">
        <f t="shared" si="3"/>
        <v>1</v>
      </c>
      <c r="BJ43" s="180">
        <v>0.1</v>
      </c>
      <c r="BK43" s="180">
        <v>0.1</v>
      </c>
      <c r="BL43" s="406">
        <f t="shared" si="18"/>
        <v>1</v>
      </c>
      <c r="BM43" s="405">
        <f t="shared" si="4"/>
        <v>1</v>
      </c>
      <c r="BN43" s="180">
        <v>0.16</v>
      </c>
      <c r="BO43" s="180">
        <v>0.16</v>
      </c>
      <c r="BP43" s="408">
        <f t="shared" si="21"/>
        <v>1</v>
      </c>
      <c r="BQ43" s="407">
        <f t="shared" si="5"/>
        <v>1</v>
      </c>
      <c r="BR43" s="180">
        <v>0.2</v>
      </c>
      <c r="BS43" s="180">
        <v>0.2</v>
      </c>
      <c r="BT43" s="408">
        <f t="shared" si="22"/>
        <v>1</v>
      </c>
      <c r="BU43" s="407">
        <f t="shared" si="6"/>
        <v>1</v>
      </c>
      <c r="BV43" s="180"/>
      <c r="BW43" s="180"/>
      <c r="BX43" s="227"/>
      <c r="BY43" s="180"/>
      <c r="BZ43" s="180"/>
      <c r="CA43" s="180"/>
      <c r="CB43" s="227" t="str">
        <f t="shared" si="68"/>
        <v/>
      </c>
      <c r="CC43" s="180" t="str">
        <f t="shared" si="69"/>
        <v/>
      </c>
      <c r="CD43" s="180"/>
      <c r="CE43" s="180"/>
      <c r="CF43" s="227" t="str">
        <f t="shared" si="70"/>
        <v/>
      </c>
      <c r="CG43" s="180" t="str">
        <f t="shared" si="71"/>
        <v/>
      </c>
      <c r="CH43" s="180"/>
      <c r="CI43" s="180"/>
      <c r="CJ43" s="227" t="str">
        <f t="shared" si="72"/>
        <v/>
      </c>
      <c r="CK43" s="180" t="str">
        <f t="shared" si="73"/>
        <v/>
      </c>
      <c r="CL43" s="180"/>
      <c r="CM43" s="180"/>
      <c r="CN43" s="227" t="str">
        <f t="shared" si="74"/>
        <v/>
      </c>
      <c r="CO43" s="180" t="str">
        <f t="shared" si="75"/>
        <v/>
      </c>
      <c r="CP43" s="180"/>
      <c r="CQ43" s="180"/>
      <c r="CR43" s="227" t="str">
        <f t="shared" si="76"/>
        <v/>
      </c>
      <c r="CS43" s="180" t="str">
        <f t="shared" si="77"/>
        <v/>
      </c>
      <c r="CT43" s="180"/>
      <c r="CU43" s="180"/>
      <c r="CV43" s="227"/>
      <c r="CW43" s="180"/>
      <c r="CX43" s="180"/>
      <c r="CY43" s="180"/>
      <c r="CZ43" s="227"/>
      <c r="DA43" s="180"/>
      <c r="DB43" s="151"/>
    </row>
    <row r="44" spans="2:106" ht="90" customHeight="1" x14ac:dyDescent="0.35">
      <c r="B44" s="150"/>
      <c r="C44" s="463"/>
      <c r="D44" s="239" t="str">
        <f>IF('Ficha IC 8'!$B$14="","",'Ficha IC 8'!$B$14)</f>
        <v>Indicador compuesto de satisfacción de la ciudadanía y la generació de valor</v>
      </c>
      <c r="E44" s="473"/>
      <c r="F44" s="473"/>
      <c r="G44" s="180" t="str">
        <f>IF('Ficha IC 8'!$B$12="","",'Ficha IC 8'!$B$12)</f>
        <v>OB_ES_8</v>
      </c>
      <c r="H44" s="304" t="str">
        <f>IF('Ficha IC 8'!$D$12="","",'Ficha IC 8'!$D$12)</f>
        <v>Fortalecer los procesos de la entidad para la satisfacción de la ciudadanía y la generación de valor público con criterios de calidad, innovación y eficiencia de manera sistémica y progresiva.</v>
      </c>
      <c r="I44" s="438"/>
      <c r="J44" s="438"/>
      <c r="K44" s="507"/>
      <c r="L44" s="508"/>
      <c r="M44" s="507"/>
      <c r="N44" s="508"/>
      <c r="O44" s="462"/>
      <c r="P44" s="493"/>
      <c r="Q44" s="484"/>
      <c r="R44" s="468"/>
      <c r="S44" s="468"/>
      <c r="T44" s="471"/>
      <c r="U44" s="472"/>
      <c r="V44" s="468"/>
      <c r="W44" s="330">
        <f>IF('Ficha IC 8'!$AD$25="","",'Ficha IC 8'!$AD$25)</f>
        <v>0.35</v>
      </c>
      <c r="X44" s="311" t="str">
        <f>IF('Ficha IC 8'!$M$25="","",'Ficha IC 8'!$M$25)</f>
        <v>IND_36</v>
      </c>
      <c r="Y44" s="304" t="str">
        <f>IF('Ficha IC 8'!$N$25="","",'Ficha IC 8'!$N$25)</f>
        <v>Porcentaje de avance en el desarrollo de una estrategia para la articulación y el fortalecimiento de las dinámicas de planeación, gestión del conocimiento y gestión institucional, asociadas a la ejecución, seguimiento, medición y evaluación de las políticas, los programas, proyectos y presupuestos del sector.</v>
      </c>
      <c r="Z44" s="310" t="str">
        <f>IF(X44="","",VLOOKUP(X44,Indicadores_[],3,FALSE))</f>
        <v>PI. 7646
Meta 6</v>
      </c>
      <c r="AA44" s="310" t="s">
        <v>757</v>
      </c>
      <c r="AB44" s="311">
        <v>1</v>
      </c>
      <c r="AC44" s="211"/>
      <c r="AD44" s="162">
        <f t="shared" ref="AD44" si="78">IF(AND(AH44="",AL44="",AP44="",AT44="",AX44="",BB44="",BF44="",BJ44="",BN44="",BR44="",BV44="",BZ44="",CD44="",CH44="",CL44="",CP44="",CT44="",CX44),"",(AH44+AL44+AP44+AT44+AX44+BB44+BF44+BJ44+BN44+BR44+BV44+BZ44+CD44+CH44+CL44+CP44+CT44+CX44))</f>
        <v>1.3</v>
      </c>
      <c r="AE44" s="162">
        <f t="shared" ref="AE44" si="79">IF(AND(AI44="",AM44="",AQ44="",AU44="",AY44="",BC44="",BG44="",BK44="",BO44="",BS44="",BW44="",CA44="",CE44="",CI44="",CM44="",CQ44="",CU44="",CY44),"",(AI44+AM44+AQ44+AU44+AY44+BC44+BG44+BK44+BO44+BS44+BW44+CA44+CE44+CI44+CM44+CQ44+CU44+CY44))</f>
        <v>1.29</v>
      </c>
      <c r="AF44" s="227">
        <f t="shared" ref="AF44" si="80">IFERROR(IF(OR(AD44="",AE44=""),"",IF(AND(AD44=0,AE44=0),0,AE44/AD44)),"")</f>
        <v>0.99230769230769234</v>
      </c>
      <c r="AG44" s="180">
        <f t="shared" ref="AG44" si="81">AF44</f>
        <v>0.99230769230769234</v>
      </c>
      <c r="AH44" s="162">
        <v>0.09</v>
      </c>
      <c r="AI44" s="162">
        <v>0.09</v>
      </c>
      <c r="AJ44" s="227">
        <f t="shared" ref="AJ44" si="82">IFERROR(IF(OR(AH44="",AI44=""),"",IF(AND(AH44=0,AI44=0),0,AI44/AH44)),"")</f>
        <v>1</v>
      </c>
      <c r="AK44" s="180">
        <f t="shared" ref="AK44" si="83">AJ44</f>
        <v>1</v>
      </c>
      <c r="AL44" s="162">
        <v>0.2</v>
      </c>
      <c r="AM44" s="162">
        <v>0.19</v>
      </c>
      <c r="AN44" s="400">
        <f t="shared" si="9"/>
        <v>0.95</v>
      </c>
      <c r="AO44" s="399">
        <f t="shared" si="10"/>
        <v>0.95</v>
      </c>
      <c r="AP44" s="180">
        <v>0.05</v>
      </c>
      <c r="AQ44" s="180">
        <v>0.05</v>
      </c>
      <c r="AR44" s="402">
        <f t="shared" si="11"/>
        <v>1</v>
      </c>
      <c r="AS44" s="401">
        <f t="shared" si="12"/>
        <v>1</v>
      </c>
      <c r="AT44" s="180">
        <v>0.1</v>
      </c>
      <c r="AU44" s="180">
        <v>0.1</v>
      </c>
      <c r="AV44" s="402">
        <f t="shared" si="13"/>
        <v>1</v>
      </c>
      <c r="AW44" s="401">
        <f t="shared" si="14"/>
        <v>1</v>
      </c>
      <c r="AX44" s="180">
        <v>0.15</v>
      </c>
      <c r="AY44" s="180">
        <v>0.15</v>
      </c>
      <c r="AZ44" s="402">
        <f t="shared" si="15"/>
        <v>1</v>
      </c>
      <c r="BA44" s="401">
        <f t="shared" si="1"/>
        <v>1</v>
      </c>
      <c r="BB44" s="180">
        <v>0.21</v>
      </c>
      <c r="BC44" s="180">
        <v>0.21</v>
      </c>
      <c r="BD44" s="404">
        <f t="shared" si="16"/>
        <v>1</v>
      </c>
      <c r="BE44" s="403">
        <f t="shared" si="2"/>
        <v>1</v>
      </c>
      <c r="BF44" s="180">
        <v>0.04</v>
      </c>
      <c r="BG44" s="180">
        <v>0.04</v>
      </c>
      <c r="BH44" s="406">
        <f t="shared" si="17"/>
        <v>1</v>
      </c>
      <c r="BI44" s="405">
        <f t="shared" si="3"/>
        <v>1</v>
      </c>
      <c r="BJ44" s="180">
        <v>0.1</v>
      </c>
      <c r="BK44" s="180">
        <v>0.1</v>
      </c>
      <c r="BL44" s="406">
        <f t="shared" si="18"/>
        <v>1</v>
      </c>
      <c r="BM44" s="405">
        <f t="shared" si="4"/>
        <v>1</v>
      </c>
      <c r="BN44" s="180">
        <v>0.16</v>
      </c>
      <c r="BO44" s="180">
        <v>0.16</v>
      </c>
      <c r="BP44" s="408">
        <f t="shared" si="21"/>
        <v>1</v>
      </c>
      <c r="BQ44" s="407">
        <f t="shared" si="5"/>
        <v>1</v>
      </c>
      <c r="BR44" s="180">
        <v>0.2</v>
      </c>
      <c r="BS44" s="180">
        <v>0.2</v>
      </c>
      <c r="BT44" s="408">
        <f t="shared" si="22"/>
        <v>1</v>
      </c>
      <c r="BU44" s="407">
        <f t="shared" si="6"/>
        <v>1</v>
      </c>
      <c r="BV44" s="180"/>
      <c r="BW44" s="180"/>
      <c r="BX44" s="227"/>
      <c r="BY44" s="180"/>
      <c r="BZ44" s="180"/>
      <c r="CA44" s="180"/>
      <c r="CB44" s="227" t="str">
        <f t="shared" ref="CB44" si="84">IFERROR(IF(OR(BZ44="",CA44=""),"",IF(AND(BZ44=0,CA44=0),0,CA44/BZ44)),"")</f>
        <v/>
      </c>
      <c r="CC44" s="180" t="str">
        <f t="shared" ref="CC44" si="85">CB44</f>
        <v/>
      </c>
      <c r="CD44" s="180"/>
      <c r="CE44" s="180"/>
      <c r="CF44" s="227" t="str">
        <f t="shared" ref="CF44" si="86">IFERROR(IF(OR(CD44="",CE44=""),"",IF(AND(CD44=0,CE44=0),0,CE44/CD44)),"")</f>
        <v/>
      </c>
      <c r="CG44" s="180" t="str">
        <f t="shared" ref="CG44" si="87">CF44</f>
        <v/>
      </c>
      <c r="CH44" s="180"/>
      <c r="CI44" s="180"/>
      <c r="CJ44" s="227" t="str">
        <f t="shared" ref="CJ44" si="88">IFERROR(IF(OR(CH44="",CI44=""),"",IF(AND(CH44=0,CI44=0),0,CI44/CH44)),"")</f>
        <v/>
      </c>
      <c r="CK44" s="180" t="str">
        <f t="shared" ref="CK44" si="89">CJ44</f>
        <v/>
      </c>
      <c r="CL44" s="180"/>
      <c r="CM44" s="180"/>
      <c r="CN44" s="227" t="str">
        <f t="shared" ref="CN44" si="90">IFERROR(IF(OR(CL44="",CM44=""),"",IF(AND(CL44=0,CM44=0),0,CM44/CL44)),"")</f>
        <v/>
      </c>
      <c r="CO44" s="180" t="str">
        <f t="shared" ref="CO44" si="91">CN44</f>
        <v/>
      </c>
      <c r="CP44" s="180"/>
      <c r="CQ44" s="180"/>
      <c r="CR44" s="227" t="str">
        <f t="shared" ref="CR44" si="92">IFERROR(IF(OR(CP44="",CQ44=""),"",IF(AND(CP44=0,CQ44=0),0,CQ44/CP44)),"")</f>
        <v/>
      </c>
      <c r="CS44" s="180" t="str">
        <f t="shared" ref="CS44" si="93">CR44</f>
        <v/>
      </c>
      <c r="CT44" s="180"/>
      <c r="CU44" s="180"/>
      <c r="CV44" s="227"/>
      <c r="CW44" s="180"/>
      <c r="CX44" s="180"/>
      <c r="CY44" s="180"/>
      <c r="CZ44" s="227"/>
      <c r="DA44" s="180"/>
      <c r="DB44" s="151"/>
    </row>
    <row r="45" spans="2:106" s="394" customFormat="1" ht="81" customHeight="1" x14ac:dyDescent="0.35">
      <c r="B45" s="384"/>
      <c r="C45" s="463"/>
      <c r="D45" s="385" t="str">
        <f>IF('Ficha IC 8'!$B$14="","",'Ficha IC 8'!$B$14)</f>
        <v>Indicador compuesto de satisfacción de la ciudadanía y la generació de valor</v>
      </c>
      <c r="E45" s="473"/>
      <c r="F45" s="473"/>
      <c r="G45" s="386" t="str">
        <f>IF('Ficha IC 8'!$B$12="","",'Ficha IC 8'!$B$12)</f>
        <v>OB_ES_8</v>
      </c>
      <c r="H45" s="387" t="str">
        <f>IF('Ficha IC 8'!$D$12="","",'Ficha IC 8'!$D$12)</f>
        <v>Fortalecer los procesos de la entidad para la satisfacción de la ciudadanía y la generación de valor público con criterios de calidad, innovación y eficiencia de manera sistémica y progresiva.</v>
      </c>
      <c r="I45" s="438"/>
      <c r="J45" s="438"/>
      <c r="K45" s="509"/>
      <c r="L45" s="510"/>
      <c r="M45" s="509"/>
      <c r="N45" s="510"/>
      <c r="O45" s="462"/>
      <c r="P45" s="475"/>
      <c r="Q45" s="446"/>
      <c r="R45" s="467"/>
      <c r="S45" s="467"/>
      <c r="T45" s="470"/>
      <c r="U45" s="448"/>
      <c r="V45" s="467"/>
      <c r="W45" s="388">
        <f>IF('Ficha IC 8'!$AD$26="","",'Ficha IC 8'!$AD$26)</f>
        <v>0</v>
      </c>
      <c r="X45" s="386" t="str">
        <f>IF('Ficha IC 8'!$M$26="","",'Ficha IC 8'!$M$26)</f>
        <v>IND_37</v>
      </c>
      <c r="Y45" s="389" t="str">
        <f>IF('Ficha IC 8'!$N$26="","",'Ficha IC 8'!$N$26)</f>
        <v>Porcentaje de avance del proceso de implementación de la estrategia de internacionalización que promueva el posicionamiento de Bogotá como referente en temas culturales y deportivos y que permita la movilización dinámica de recursos técnicos, humanos y financieros.</v>
      </c>
      <c r="Z45" s="390" t="str">
        <f>IF(X45="","",VLOOKUP(X45,Indicadores_[],3,FALSE))</f>
        <v>PI 7656
MPDD 139</v>
      </c>
      <c r="AA45" s="390"/>
      <c r="AB45" s="386">
        <v>1</v>
      </c>
      <c r="AC45" s="391">
        <v>0.67</v>
      </c>
      <c r="AD45" s="392">
        <f t="shared" si="0"/>
        <v>1.3100000000000003</v>
      </c>
      <c r="AE45" s="392">
        <f t="shared" si="7"/>
        <v>1.3100000000000003</v>
      </c>
      <c r="AF45" s="382">
        <f t="shared" si="8"/>
        <v>1</v>
      </c>
      <c r="AG45" s="386">
        <f t="shared" si="65"/>
        <v>1</v>
      </c>
      <c r="AH45" s="392">
        <v>0.03</v>
      </c>
      <c r="AI45" s="392">
        <v>0.03</v>
      </c>
      <c r="AJ45" s="382">
        <f t="shared" si="66"/>
        <v>1</v>
      </c>
      <c r="AK45" s="386">
        <f t="shared" si="67"/>
        <v>1</v>
      </c>
      <c r="AL45" s="392">
        <v>0.1</v>
      </c>
      <c r="AM45" s="392">
        <v>0.1</v>
      </c>
      <c r="AN45" s="400">
        <f t="shared" si="9"/>
        <v>1</v>
      </c>
      <c r="AO45" s="399">
        <f t="shared" si="10"/>
        <v>1</v>
      </c>
      <c r="AP45" s="386">
        <v>0.02</v>
      </c>
      <c r="AQ45" s="386">
        <v>0.02</v>
      </c>
      <c r="AR45" s="402">
        <f t="shared" si="11"/>
        <v>1</v>
      </c>
      <c r="AS45" s="401">
        <f t="shared" si="12"/>
        <v>1</v>
      </c>
      <c r="AT45" s="386">
        <v>0.08</v>
      </c>
      <c r="AU45" s="386">
        <v>0.08</v>
      </c>
      <c r="AV45" s="402">
        <f t="shared" si="13"/>
        <v>1</v>
      </c>
      <c r="AW45" s="401">
        <f t="shared" si="14"/>
        <v>1</v>
      </c>
      <c r="AX45" s="386">
        <v>0.14000000000000001</v>
      </c>
      <c r="AY45" s="386">
        <v>0.14000000000000001</v>
      </c>
      <c r="AZ45" s="402">
        <f t="shared" si="15"/>
        <v>1</v>
      </c>
      <c r="BA45" s="401">
        <f t="shared" si="1"/>
        <v>1</v>
      </c>
      <c r="BB45" s="386">
        <v>0.2</v>
      </c>
      <c r="BC45" s="386">
        <v>0.2</v>
      </c>
      <c r="BD45" s="404">
        <f t="shared" si="16"/>
        <v>1</v>
      </c>
      <c r="BE45" s="403">
        <f t="shared" si="2"/>
        <v>1</v>
      </c>
      <c r="BF45" s="386">
        <v>0.06</v>
      </c>
      <c r="BG45" s="386">
        <v>0.06</v>
      </c>
      <c r="BH45" s="406">
        <f t="shared" si="17"/>
        <v>1</v>
      </c>
      <c r="BI45" s="405">
        <f t="shared" si="3"/>
        <v>1</v>
      </c>
      <c r="BJ45" s="386">
        <v>0.14000000000000001</v>
      </c>
      <c r="BK45" s="386">
        <v>0.14000000000000001</v>
      </c>
      <c r="BL45" s="406">
        <f t="shared" si="18"/>
        <v>1</v>
      </c>
      <c r="BM45" s="405">
        <f t="shared" si="4"/>
        <v>1</v>
      </c>
      <c r="BN45" s="386">
        <v>0.24</v>
      </c>
      <c r="BO45" s="386">
        <v>0.24</v>
      </c>
      <c r="BP45" s="382">
        <f t="shared" si="21"/>
        <v>1</v>
      </c>
      <c r="BQ45" s="407">
        <f t="shared" si="5"/>
        <v>1</v>
      </c>
      <c r="BR45" s="386">
        <v>0.3</v>
      </c>
      <c r="BS45" s="386">
        <v>0.3</v>
      </c>
      <c r="BT45" s="382">
        <f t="shared" si="22"/>
        <v>1</v>
      </c>
      <c r="BU45" s="407">
        <f t="shared" si="6"/>
        <v>1</v>
      </c>
      <c r="BV45" s="386"/>
      <c r="BW45" s="386"/>
      <c r="BX45" s="382"/>
      <c r="BY45" s="180"/>
      <c r="BZ45" s="386"/>
      <c r="CA45" s="386"/>
      <c r="CB45" s="382" t="str">
        <f t="shared" si="68"/>
        <v/>
      </c>
      <c r="CC45" s="386" t="str">
        <f t="shared" si="69"/>
        <v/>
      </c>
      <c r="CD45" s="386"/>
      <c r="CE45" s="386"/>
      <c r="CF45" s="382" t="str">
        <f t="shared" si="70"/>
        <v/>
      </c>
      <c r="CG45" s="386" t="str">
        <f t="shared" si="71"/>
        <v/>
      </c>
      <c r="CH45" s="386"/>
      <c r="CI45" s="386"/>
      <c r="CJ45" s="382" t="str">
        <f t="shared" si="72"/>
        <v/>
      </c>
      <c r="CK45" s="386" t="str">
        <f t="shared" si="73"/>
        <v/>
      </c>
      <c r="CL45" s="386"/>
      <c r="CM45" s="386"/>
      <c r="CN45" s="382" t="str">
        <f t="shared" si="74"/>
        <v/>
      </c>
      <c r="CO45" s="386" t="str">
        <f t="shared" si="75"/>
        <v/>
      </c>
      <c r="CP45" s="386"/>
      <c r="CQ45" s="386"/>
      <c r="CR45" s="382" t="str">
        <f t="shared" si="76"/>
        <v/>
      </c>
      <c r="CS45" s="386" t="str">
        <f t="shared" si="77"/>
        <v/>
      </c>
      <c r="CT45" s="386"/>
      <c r="CU45" s="386"/>
      <c r="CV45" s="382"/>
      <c r="CW45" s="386"/>
      <c r="CX45" s="386"/>
      <c r="CY45" s="386"/>
      <c r="CZ45" s="382"/>
      <c r="DA45" s="386"/>
      <c r="DB45" s="393"/>
    </row>
    <row r="46" spans="2:106" s="398" customFormat="1" ht="83.25" customHeight="1" x14ac:dyDescent="0.35">
      <c r="B46" s="395"/>
      <c r="C46" s="463"/>
      <c r="D46" s="396" t="str">
        <f>IF('Ficha IC 9'!$B$14="","",'Ficha IC 9'!$B$14)</f>
        <v>Indicador compuesto de posicionamiento internacional de la ciudad en temas de cultura, arte, patrimonio y deporte</v>
      </c>
      <c r="E46" s="496">
        <f>SUM(F46:F55)</f>
        <v>0.13</v>
      </c>
      <c r="F46" s="476">
        <v>5.5E-2</v>
      </c>
      <c r="G46" s="386" t="str">
        <f>IF('Ficha IC 9'!$B$12="","",'Ficha IC 9'!$B$12)</f>
        <v>OB_ES_9</v>
      </c>
      <c r="H46" s="389" t="str">
        <f>IF('Ficha IC 9'!$D$12="","",'Ficha IC 9'!$D$12)</f>
        <v>Consolidar el posicionamiento cultural, artístico, patrimonial y recreodeportivo de la ciudad a nivel internacional.</v>
      </c>
      <c r="I46" s="438">
        <f>IF('Ficha IC 9'!$B$16="","",'Ficha IC 9'!$B$16)</f>
        <v>0.95</v>
      </c>
      <c r="J46" s="438">
        <f>IF('Ficha IC 9'!$D$16="","",'Ficha IC 9'!$D$16)</f>
        <v>0.9</v>
      </c>
      <c r="K46" s="505">
        <f>M46/I46</f>
        <v>1.0438549774205412</v>
      </c>
      <c r="L46" s="506"/>
      <c r="M46" s="505">
        <f>AVERAGE(O46:O55)</f>
        <v>0.99166222854951402</v>
      </c>
      <c r="N46" s="506"/>
      <c r="O46" s="462">
        <f>IF(OR(Q46="",U46="",Q47="",U47=""),"",(U46*Q46)+(U47*Q47))</f>
        <v>1</v>
      </c>
      <c r="P46" s="453">
        <f>O46</f>
        <v>1</v>
      </c>
      <c r="Q46" s="388">
        <f>IF('Ficha IC 9'!$L22="","",'Ficha IC 9'!$L22)</f>
        <v>0.53</v>
      </c>
      <c r="R46" s="386" t="str">
        <f>IF('Ficha IC 9'!$B22="","",'Ficha IC 9'!$B22)</f>
        <v>ES_28</v>
      </c>
      <c r="S46" s="389" t="str">
        <f>IF('Ficha IC 9'!$C$22="","",'Ficha IC 9'!$C$22)</f>
        <v>Desarrollo de estrategias de relacionamiento y cooperación internacional que facilite el flujo de recursos y transferencia de conocimiento.</v>
      </c>
      <c r="T46" s="386" t="str">
        <f>IF('Ficha IC 9'!$I$22="","",'Ficha IC 9'!$I$22)</f>
        <v>Subsecretaría de Gobernanza</v>
      </c>
      <c r="U46" s="391">
        <f t="shared" si="64"/>
        <v>1</v>
      </c>
      <c r="V46" s="386">
        <f t="shared" si="47"/>
        <v>1</v>
      </c>
      <c r="W46" s="388">
        <f>IF('Ficha IC 9'!$AD$22="","",'Ficha IC 9'!$AD$22)</f>
        <v>1</v>
      </c>
      <c r="X46" s="386" t="str">
        <f>IF('Ficha IC 9'!$M$22="","",'Ficha IC 9'!$M$22)</f>
        <v>IND_37</v>
      </c>
      <c r="Y46" s="389" t="str">
        <f>IF('Ficha IC 9'!$N$22="","",'Ficha IC 9'!$N$22)</f>
        <v>Porcentaje de avance del proceso de implementación de la estrategia de internacionalización que promueva el posicionamiento de Bogotá como referente en temas culturales y deportivos y que permita la movilización dinámica de recursos técnicos, humanos y financieros.</v>
      </c>
      <c r="Z46" s="390" t="str">
        <f>IF(X46="","",VLOOKUP(X46,Indicadores_[],3,FALSE))</f>
        <v>PI 7656
MPDD 139</v>
      </c>
      <c r="AA46" s="390"/>
      <c r="AB46" s="386">
        <v>1</v>
      </c>
      <c r="AC46" s="391">
        <v>0.67</v>
      </c>
      <c r="AD46" s="392">
        <f t="shared" si="0"/>
        <v>1.3100000000000003</v>
      </c>
      <c r="AE46" s="392">
        <f t="shared" si="7"/>
        <v>1.3100000000000003</v>
      </c>
      <c r="AF46" s="382">
        <f t="shared" si="8"/>
        <v>1</v>
      </c>
      <c r="AG46" s="386">
        <f t="shared" si="46"/>
        <v>1</v>
      </c>
      <c r="AH46" s="392">
        <v>0.03</v>
      </c>
      <c r="AI46" s="392">
        <v>0.03</v>
      </c>
      <c r="AJ46" s="382">
        <f t="shared" si="19"/>
        <v>1</v>
      </c>
      <c r="AK46" s="386">
        <f t="shared" si="20"/>
        <v>1</v>
      </c>
      <c r="AL46" s="392">
        <v>0.1</v>
      </c>
      <c r="AM46" s="392">
        <v>0.1</v>
      </c>
      <c r="AN46" s="400">
        <f t="shared" si="9"/>
        <v>1</v>
      </c>
      <c r="AO46" s="399">
        <f t="shared" si="10"/>
        <v>1</v>
      </c>
      <c r="AP46" s="386">
        <v>0.02</v>
      </c>
      <c r="AQ46" s="386">
        <v>0.02</v>
      </c>
      <c r="AR46" s="402">
        <f t="shared" si="11"/>
        <v>1</v>
      </c>
      <c r="AS46" s="401">
        <f t="shared" si="12"/>
        <v>1</v>
      </c>
      <c r="AT46" s="386">
        <v>0.08</v>
      </c>
      <c r="AU46" s="386">
        <v>0.08</v>
      </c>
      <c r="AV46" s="402">
        <f t="shared" si="13"/>
        <v>1</v>
      </c>
      <c r="AW46" s="401">
        <f t="shared" si="14"/>
        <v>1</v>
      </c>
      <c r="AX46" s="386">
        <v>0.14000000000000001</v>
      </c>
      <c r="AY46" s="386">
        <v>0.14000000000000001</v>
      </c>
      <c r="AZ46" s="402">
        <f t="shared" si="15"/>
        <v>1</v>
      </c>
      <c r="BA46" s="401">
        <f t="shared" si="1"/>
        <v>1</v>
      </c>
      <c r="BB46" s="386">
        <v>0.2</v>
      </c>
      <c r="BC46" s="386">
        <v>0.2</v>
      </c>
      <c r="BD46" s="404">
        <f t="shared" si="16"/>
        <v>1</v>
      </c>
      <c r="BE46" s="403">
        <f t="shared" si="2"/>
        <v>1</v>
      </c>
      <c r="BF46" s="386">
        <v>0.06</v>
      </c>
      <c r="BG46" s="386">
        <v>0.06</v>
      </c>
      <c r="BH46" s="406">
        <f t="shared" si="17"/>
        <v>1</v>
      </c>
      <c r="BI46" s="405">
        <f t="shared" si="3"/>
        <v>1</v>
      </c>
      <c r="BJ46" s="386">
        <v>0.14000000000000001</v>
      </c>
      <c r="BK46" s="386">
        <v>0.14000000000000001</v>
      </c>
      <c r="BL46" s="406">
        <f t="shared" si="18"/>
        <v>1</v>
      </c>
      <c r="BM46" s="405">
        <f t="shared" si="4"/>
        <v>1</v>
      </c>
      <c r="BN46" s="386">
        <v>0.24</v>
      </c>
      <c r="BO46" s="386">
        <v>0.24</v>
      </c>
      <c r="BP46" s="382">
        <f t="shared" si="21"/>
        <v>1</v>
      </c>
      <c r="BQ46" s="407">
        <f t="shared" si="5"/>
        <v>1</v>
      </c>
      <c r="BR46" s="386">
        <v>0.3</v>
      </c>
      <c r="BS46" s="386">
        <v>0.3</v>
      </c>
      <c r="BT46" s="382">
        <f t="shared" si="22"/>
        <v>1</v>
      </c>
      <c r="BU46" s="407">
        <f t="shared" si="6"/>
        <v>1</v>
      </c>
      <c r="BV46" s="386"/>
      <c r="BW46" s="386"/>
      <c r="BX46" s="382"/>
      <c r="BY46" s="180"/>
      <c r="BZ46" s="386"/>
      <c r="CA46" s="386"/>
      <c r="CB46" s="382" t="str">
        <f t="shared" si="23"/>
        <v/>
      </c>
      <c r="CC46" s="386" t="str">
        <f t="shared" si="24"/>
        <v/>
      </c>
      <c r="CD46" s="386"/>
      <c r="CE46" s="386"/>
      <c r="CF46" s="382" t="str">
        <f t="shared" si="25"/>
        <v/>
      </c>
      <c r="CG46" s="386" t="str">
        <f t="shared" si="26"/>
        <v/>
      </c>
      <c r="CH46" s="386"/>
      <c r="CI46" s="386"/>
      <c r="CJ46" s="382" t="str">
        <f t="shared" si="27"/>
        <v/>
      </c>
      <c r="CK46" s="386" t="str">
        <f t="shared" si="28"/>
        <v/>
      </c>
      <c r="CL46" s="386"/>
      <c r="CM46" s="386"/>
      <c r="CN46" s="382" t="str">
        <f t="shared" si="29"/>
        <v/>
      </c>
      <c r="CO46" s="386" t="str">
        <f t="shared" si="30"/>
        <v/>
      </c>
      <c r="CP46" s="386"/>
      <c r="CQ46" s="386"/>
      <c r="CR46" s="382" t="str">
        <f t="shared" si="31"/>
        <v/>
      </c>
      <c r="CS46" s="386" t="str">
        <f t="shared" si="32"/>
        <v/>
      </c>
      <c r="CT46" s="386"/>
      <c r="CU46" s="386"/>
      <c r="CV46" s="382"/>
      <c r="CW46" s="386"/>
      <c r="CX46" s="386"/>
      <c r="CY46" s="386"/>
      <c r="CZ46" s="382"/>
      <c r="DA46" s="386"/>
      <c r="DB46" s="397"/>
    </row>
    <row r="47" spans="2:106" ht="83.25" customHeight="1" x14ac:dyDescent="0.35">
      <c r="B47" s="150"/>
      <c r="C47" s="463"/>
      <c r="D47" s="239" t="str">
        <f>IF('Ficha IC 9'!$B$14="","",'Ficha IC 9'!$B$14)</f>
        <v>Indicador compuesto de posicionamiento internacional de la ciudad en temas de cultura, arte, patrimonio y deporte</v>
      </c>
      <c r="E47" s="497"/>
      <c r="F47" s="476"/>
      <c r="G47" s="180" t="str">
        <f>IF('Ficha IC 9'!$B$12="","",'Ficha IC 9'!$B$12)</f>
        <v>OB_ES_9</v>
      </c>
      <c r="H47" s="304" t="str">
        <f>IF('Ficha IC 9'!$D$12="","",'Ficha IC 9'!$D$12)</f>
        <v>Consolidar el posicionamiento cultural, artístico, patrimonial y recreodeportivo de la ciudad a nivel internacional.</v>
      </c>
      <c r="I47" s="438"/>
      <c r="J47" s="438"/>
      <c r="K47" s="507"/>
      <c r="L47" s="508"/>
      <c r="M47" s="507"/>
      <c r="N47" s="508"/>
      <c r="O47" s="462"/>
      <c r="P47" s="453"/>
      <c r="Q47" s="477">
        <f>IF('Ficha IC 9'!$L23="","",'Ficha IC 9'!$L23)</f>
        <v>0.47</v>
      </c>
      <c r="R47" s="466" t="str">
        <f>IF('Ficha IC 9'!$B23="","",'Ficha IC 9'!$B23)</f>
        <v>ES_29</v>
      </c>
      <c r="S47" s="304" t="str">
        <f>IF('Ficha IC 9'!$C$22="","",'Ficha IC 9'!$C$22)</f>
        <v>Desarrollo de estrategias de relacionamiento y cooperación internacional que facilite el flujo de recursos y transferencia de conocimiento.</v>
      </c>
      <c r="T47" s="180" t="str">
        <f>IF('Ficha IC 9'!$I$22="","",'Ficha IC 9'!$I$22)</f>
        <v>Subsecretaría de Gobernanza</v>
      </c>
      <c r="U47" s="447">
        <f>IFERROR(IF(OR(AF47="",W47="",AF48="",W48=""),"",(AF47*W47)+(AF48*W48)),"")</f>
        <v>1</v>
      </c>
      <c r="V47" s="466">
        <f t="shared" ref="V47:V51" si="94">U47</f>
        <v>1</v>
      </c>
      <c r="W47" s="330">
        <f>IF('Ficha IC 9'!$AD$23="","",'Ficha IC 9'!$AD$23)</f>
        <v>0.5</v>
      </c>
      <c r="X47" s="311" t="str">
        <f>IF('Ficha IC 9'!$M$23="","",'Ficha IC 9'!$M$23)</f>
        <v>IND_38</v>
      </c>
      <c r="Y47" s="304" t="str">
        <f>IF('Ficha IC 9'!$N$23="","",'Ficha IC 9'!$N$23)</f>
        <v>Porcentaje de avance del proceso de implementación de la estrategia de internacionalización del sector CRD para gestionar cooperación técnica y financiera al interior del sector.</v>
      </c>
      <c r="Z47" s="310" t="str">
        <f>IF(X47="","",VLOOKUP(X47,Indicadores_[],3,FALSE))</f>
        <v>PI. 7656
MPDD 139</v>
      </c>
      <c r="AA47" s="310" t="s">
        <v>757</v>
      </c>
      <c r="AB47" s="311">
        <f>IF(X47="","",VLOOKUP(X47,Indicadores_[],4,FALSE))</f>
        <v>100</v>
      </c>
      <c r="AC47" s="211"/>
      <c r="AD47" s="162">
        <f t="shared" si="0"/>
        <v>1.3100000000000003</v>
      </c>
      <c r="AE47" s="162">
        <f t="shared" si="7"/>
        <v>1.3100000000000003</v>
      </c>
      <c r="AF47" s="227">
        <f t="shared" si="8"/>
        <v>1</v>
      </c>
      <c r="AG47" s="180">
        <f t="shared" ref="AG47:AG48" si="95">AF47</f>
        <v>1</v>
      </c>
      <c r="AH47" s="392">
        <v>0.03</v>
      </c>
      <c r="AI47" s="392">
        <v>0.03</v>
      </c>
      <c r="AJ47" s="227">
        <f t="shared" ref="AJ47:AJ48" si="96">IFERROR(IF(OR(AH47="",AI47=""),"",IF(AND(AH47=0,AI47=0),0,AI47/AH47)),"")</f>
        <v>1</v>
      </c>
      <c r="AK47" s="180">
        <f t="shared" ref="AK47:AK48" si="97">AJ47</f>
        <v>1</v>
      </c>
      <c r="AL47" s="392">
        <v>0.1</v>
      </c>
      <c r="AM47" s="392">
        <v>0.1</v>
      </c>
      <c r="AN47" s="400">
        <f t="shared" si="9"/>
        <v>1</v>
      </c>
      <c r="AO47" s="399">
        <f t="shared" si="10"/>
        <v>1</v>
      </c>
      <c r="AP47" s="386">
        <v>0.02</v>
      </c>
      <c r="AQ47" s="386">
        <v>0.02</v>
      </c>
      <c r="AR47" s="402">
        <f t="shared" si="11"/>
        <v>1</v>
      </c>
      <c r="AS47" s="401">
        <f t="shared" si="12"/>
        <v>1</v>
      </c>
      <c r="AT47" s="386">
        <v>0.08</v>
      </c>
      <c r="AU47" s="386">
        <v>0.08</v>
      </c>
      <c r="AV47" s="402">
        <f t="shared" si="13"/>
        <v>1</v>
      </c>
      <c r="AW47" s="401">
        <f t="shared" si="14"/>
        <v>1</v>
      </c>
      <c r="AX47" s="386">
        <v>0.14000000000000001</v>
      </c>
      <c r="AY47" s="386">
        <v>0.14000000000000001</v>
      </c>
      <c r="AZ47" s="402">
        <f t="shared" si="15"/>
        <v>1</v>
      </c>
      <c r="BA47" s="401">
        <f t="shared" si="1"/>
        <v>1</v>
      </c>
      <c r="BB47" s="386">
        <v>0.2</v>
      </c>
      <c r="BC47" s="386">
        <v>0.2</v>
      </c>
      <c r="BD47" s="404">
        <f t="shared" si="16"/>
        <v>1</v>
      </c>
      <c r="BE47" s="403">
        <f t="shared" si="2"/>
        <v>1</v>
      </c>
      <c r="BF47" s="386">
        <v>0.06</v>
      </c>
      <c r="BG47" s="386">
        <v>0.06</v>
      </c>
      <c r="BH47" s="406">
        <f t="shared" si="17"/>
        <v>1</v>
      </c>
      <c r="BI47" s="405">
        <f t="shared" si="3"/>
        <v>1</v>
      </c>
      <c r="BJ47" s="386">
        <v>0.14000000000000001</v>
      </c>
      <c r="BK47" s="386">
        <v>0.14000000000000001</v>
      </c>
      <c r="BL47" s="406">
        <f t="shared" si="18"/>
        <v>1</v>
      </c>
      <c r="BM47" s="405">
        <f t="shared" si="4"/>
        <v>1</v>
      </c>
      <c r="BN47" s="386">
        <v>0.24</v>
      </c>
      <c r="BO47" s="386">
        <v>0.24</v>
      </c>
      <c r="BP47" s="408">
        <f t="shared" si="21"/>
        <v>1</v>
      </c>
      <c r="BQ47" s="407">
        <f t="shared" si="5"/>
        <v>1</v>
      </c>
      <c r="BR47" s="386">
        <v>0.3</v>
      </c>
      <c r="BS47" s="386">
        <v>0.3</v>
      </c>
      <c r="BT47" s="408">
        <f t="shared" si="22"/>
        <v>1</v>
      </c>
      <c r="BU47" s="407">
        <f t="shared" si="6"/>
        <v>1</v>
      </c>
      <c r="BV47" s="180"/>
      <c r="BW47" s="180"/>
      <c r="BX47" s="227"/>
      <c r="BY47" s="180"/>
      <c r="BZ47" s="180"/>
      <c r="CA47" s="180"/>
      <c r="CB47" s="227" t="str">
        <f t="shared" ref="CB47:CB48" si="98">IFERROR(IF(OR(BZ47="",CA47=""),"",IF(AND(BZ47=0,CA47=0),0,CA47/BZ47)),"")</f>
        <v/>
      </c>
      <c r="CC47" s="180" t="str">
        <f t="shared" ref="CC47:CC48" si="99">CB47</f>
        <v/>
      </c>
      <c r="CD47" s="180"/>
      <c r="CE47" s="180"/>
      <c r="CF47" s="227" t="str">
        <f t="shared" ref="CF47:CF48" si="100">IFERROR(IF(OR(CD47="",CE47=""),"",IF(AND(CD47=0,CE47=0),0,CE47/CD47)),"")</f>
        <v/>
      </c>
      <c r="CG47" s="180" t="str">
        <f t="shared" ref="CG47:CG48" si="101">CF47</f>
        <v/>
      </c>
      <c r="CH47" s="180"/>
      <c r="CI47" s="180"/>
      <c r="CJ47" s="227" t="str">
        <f t="shared" ref="CJ47:CJ48" si="102">IFERROR(IF(OR(CH47="",CI47=""),"",IF(AND(CH47=0,CI47=0),0,CI47/CH47)),"")</f>
        <v/>
      </c>
      <c r="CK47" s="180" t="str">
        <f t="shared" ref="CK47:CK48" si="103">CJ47</f>
        <v/>
      </c>
      <c r="CL47" s="180"/>
      <c r="CM47" s="180"/>
      <c r="CN47" s="227" t="str">
        <f t="shared" ref="CN47:CN48" si="104">IFERROR(IF(OR(CL47="",CM47=""),"",IF(AND(CL47=0,CM47=0),0,CM47/CL47)),"")</f>
        <v/>
      </c>
      <c r="CO47" s="180" t="str">
        <f t="shared" ref="CO47:CO48" si="105">CN47</f>
        <v/>
      </c>
      <c r="CP47" s="180"/>
      <c r="CQ47" s="180"/>
      <c r="CR47" s="227" t="str">
        <f t="shared" ref="CR47:CR48" si="106">IFERROR(IF(OR(CP47="",CQ47=""),"",IF(AND(CP47=0,CQ47=0),0,CQ47/CP47)),"")</f>
        <v/>
      </c>
      <c r="CS47" s="180" t="str">
        <f t="shared" ref="CS47:CS48" si="107">CR47</f>
        <v/>
      </c>
      <c r="CT47" s="180"/>
      <c r="CU47" s="180"/>
      <c r="CV47" s="227"/>
      <c r="CW47" s="180"/>
      <c r="CX47" s="180"/>
      <c r="CY47" s="180"/>
      <c r="CZ47" s="227"/>
      <c r="DA47" s="180"/>
      <c r="DB47" s="151"/>
    </row>
    <row r="48" spans="2:106" s="373" customFormat="1" ht="90" customHeight="1" x14ac:dyDescent="0.35">
      <c r="B48" s="370"/>
      <c r="C48" s="463"/>
      <c r="D48" s="371" t="str">
        <f>IF('Ficha IC 9'!$B$14="","",'Ficha IC 9'!$B$14)</f>
        <v>Indicador compuesto de posicionamiento internacional de la ciudad en temas de cultura, arte, patrimonio y deporte</v>
      </c>
      <c r="E48" s="497"/>
      <c r="F48" s="476"/>
      <c r="G48" s="180" t="str">
        <f>IF('Ficha IC 9'!$B$12="","",'Ficha IC 9'!$B$12)</f>
        <v>OB_ES_9</v>
      </c>
      <c r="H48" s="304" t="str">
        <f>IF('Ficha IC 9'!$D$12="","",'Ficha IC 9'!$D$12)</f>
        <v>Consolidar el posicionamiento cultural, artístico, patrimonial y recreodeportivo de la ciudad a nivel internacional.</v>
      </c>
      <c r="I48" s="438"/>
      <c r="J48" s="438"/>
      <c r="K48" s="507"/>
      <c r="L48" s="508"/>
      <c r="M48" s="507"/>
      <c r="N48" s="508"/>
      <c r="O48" s="462"/>
      <c r="P48" s="453"/>
      <c r="Q48" s="479"/>
      <c r="R48" s="467"/>
      <c r="S48" s="304" t="str">
        <f>IF('Ficha IC 9'!$C$22="","",'Ficha IC 9'!$C$22)</f>
        <v>Desarrollo de estrategias de relacionamiento y cooperación internacional que facilite el flujo de recursos y transferencia de conocimiento.</v>
      </c>
      <c r="T48" s="180" t="str">
        <f>IF('Ficha IC 9'!$I$22="","",'Ficha IC 9'!$I$22)</f>
        <v>Subsecretaría de Gobernanza</v>
      </c>
      <c r="U48" s="448"/>
      <c r="V48" s="467"/>
      <c r="W48" s="357">
        <f>IF('Ficha IC 9'!$AD$24="","",'Ficha IC 9'!$AD$24)</f>
        <v>0.5</v>
      </c>
      <c r="X48" s="311" t="str">
        <f>IF('Ficha IC 9'!$M$24="","",'Ficha IC 9'!$M$24)</f>
        <v>IND_39</v>
      </c>
      <c r="Y48" s="304" t="str">
        <f>IF('Ficha IC 9'!$N$24="","",'Ficha IC 9'!$N$24)</f>
        <v>Porcentaje de avance de la puesta en marcha de la plataforma de información que permita la consulta y sistematización de las experiencias significativas, buenas prácticas y proyectos de cooperación del sector</v>
      </c>
      <c r="Z48" s="327" t="str">
        <f>IF(X48="","",VLOOKUP(X48,Indicadores_[],3,FALSE))</f>
        <v>PI. 7656
Meta 2</v>
      </c>
      <c r="AA48" s="327" t="s">
        <v>757</v>
      </c>
      <c r="AB48" s="311">
        <v>1</v>
      </c>
      <c r="AC48" s="211"/>
      <c r="AD48" s="162">
        <f t="shared" si="0"/>
        <v>1.29</v>
      </c>
      <c r="AE48" s="162">
        <f t="shared" si="7"/>
        <v>1.29</v>
      </c>
      <c r="AF48" s="227">
        <f t="shared" si="8"/>
        <v>1</v>
      </c>
      <c r="AG48" s="180">
        <f t="shared" si="95"/>
        <v>1</v>
      </c>
      <c r="AH48" s="162">
        <v>0.03</v>
      </c>
      <c r="AI48" s="162">
        <v>0.03</v>
      </c>
      <c r="AJ48" s="227">
        <f t="shared" si="96"/>
        <v>1</v>
      </c>
      <c r="AK48" s="180">
        <f t="shared" si="97"/>
        <v>1</v>
      </c>
      <c r="AL48" s="162">
        <v>0.1</v>
      </c>
      <c r="AM48" s="162">
        <v>0.1</v>
      </c>
      <c r="AN48" s="400">
        <f t="shared" si="9"/>
        <v>1</v>
      </c>
      <c r="AO48" s="399">
        <f t="shared" si="10"/>
        <v>1</v>
      </c>
      <c r="AP48" s="180">
        <v>0.02</v>
      </c>
      <c r="AQ48" s="180">
        <v>0.02</v>
      </c>
      <c r="AR48" s="402">
        <f t="shared" si="11"/>
        <v>1</v>
      </c>
      <c r="AS48" s="401">
        <f t="shared" si="12"/>
        <v>1</v>
      </c>
      <c r="AT48" s="180">
        <v>0.08</v>
      </c>
      <c r="AU48" s="180">
        <v>0.08</v>
      </c>
      <c r="AV48" s="402">
        <f t="shared" si="13"/>
        <v>1</v>
      </c>
      <c r="AW48" s="401">
        <f t="shared" si="14"/>
        <v>1</v>
      </c>
      <c r="AX48" s="180">
        <v>0.14000000000000001</v>
      </c>
      <c r="AY48" s="180">
        <v>0.14000000000000001</v>
      </c>
      <c r="AZ48" s="402">
        <f t="shared" si="15"/>
        <v>1</v>
      </c>
      <c r="BA48" s="401">
        <f t="shared" si="1"/>
        <v>1</v>
      </c>
      <c r="BB48" s="180">
        <v>0.2</v>
      </c>
      <c r="BC48" s="180">
        <v>0.2</v>
      </c>
      <c r="BD48" s="404">
        <f t="shared" si="16"/>
        <v>1</v>
      </c>
      <c r="BE48" s="403">
        <f t="shared" si="2"/>
        <v>1</v>
      </c>
      <c r="BF48" s="180">
        <v>0.04</v>
      </c>
      <c r="BG48" s="180">
        <v>0.04</v>
      </c>
      <c r="BH48" s="406">
        <f t="shared" si="17"/>
        <v>1</v>
      </c>
      <c r="BI48" s="405">
        <f t="shared" si="3"/>
        <v>1</v>
      </c>
      <c r="BJ48" s="180">
        <v>0.14000000000000001</v>
      </c>
      <c r="BK48" s="180">
        <v>0.14000000000000001</v>
      </c>
      <c r="BL48" s="406">
        <f t="shared" si="18"/>
        <v>1</v>
      </c>
      <c r="BM48" s="405">
        <f t="shared" si="4"/>
        <v>1</v>
      </c>
      <c r="BN48" s="180">
        <v>0.24</v>
      </c>
      <c r="BO48" s="180">
        <v>0.24</v>
      </c>
      <c r="BP48" s="408">
        <f t="shared" si="21"/>
        <v>1</v>
      </c>
      <c r="BQ48" s="407">
        <f t="shared" si="5"/>
        <v>1</v>
      </c>
      <c r="BR48" s="180">
        <v>0.3</v>
      </c>
      <c r="BS48" s="180">
        <v>0.3</v>
      </c>
      <c r="BT48" s="408">
        <f t="shared" si="22"/>
        <v>1</v>
      </c>
      <c r="BU48" s="407">
        <f t="shared" si="6"/>
        <v>1</v>
      </c>
      <c r="BV48" s="180"/>
      <c r="BW48" s="180"/>
      <c r="BX48" s="227"/>
      <c r="BY48" s="180"/>
      <c r="BZ48" s="180"/>
      <c r="CA48" s="180"/>
      <c r="CB48" s="227" t="str">
        <f t="shared" si="98"/>
        <v/>
      </c>
      <c r="CC48" s="180" t="str">
        <f t="shared" si="99"/>
        <v/>
      </c>
      <c r="CD48" s="180"/>
      <c r="CE48" s="180"/>
      <c r="CF48" s="227" t="str">
        <f t="shared" si="100"/>
        <v/>
      </c>
      <c r="CG48" s="180" t="str">
        <f t="shared" si="101"/>
        <v/>
      </c>
      <c r="CH48" s="180"/>
      <c r="CI48" s="180"/>
      <c r="CJ48" s="227" t="str">
        <f t="shared" si="102"/>
        <v/>
      </c>
      <c r="CK48" s="180" t="str">
        <f t="shared" si="103"/>
        <v/>
      </c>
      <c r="CL48" s="180"/>
      <c r="CM48" s="180"/>
      <c r="CN48" s="227" t="str">
        <f t="shared" si="104"/>
        <v/>
      </c>
      <c r="CO48" s="180" t="str">
        <f t="shared" si="105"/>
        <v/>
      </c>
      <c r="CP48" s="180"/>
      <c r="CQ48" s="180"/>
      <c r="CR48" s="227" t="str">
        <f t="shared" si="106"/>
        <v/>
      </c>
      <c r="CS48" s="180" t="str">
        <f t="shared" si="107"/>
        <v/>
      </c>
      <c r="CT48" s="180"/>
      <c r="CU48" s="180"/>
      <c r="CV48" s="227"/>
      <c r="CW48" s="180"/>
      <c r="CX48" s="180"/>
      <c r="CY48" s="180"/>
      <c r="CZ48" s="227"/>
      <c r="DA48" s="180"/>
      <c r="DB48" s="372"/>
    </row>
    <row r="49" spans="2:106" ht="80.25" customHeight="1" x14ac:dyDescent="0.35">
      <c r="B49" s="150"/>
      <c r="C49" s="463"/>
      <c r="D49" s="239" t="str">
        <f>IF('Ficha IC 10'!$B$14="","",'Ficha IC 10'!$B$14)</f>
        <v>Indicador compuesto de cumplimiento de los objetivos institucionales a través de la optimización y disposición de los recursos</v>
      </c>
      <c r="E49" s="497"/>
      <c r="F49" s="476">
        <v>7.4999999999999997E-2</v>
      </c>
      <c r="G49" s="180" t="str">
        <f>IF('Ficha IC 10'!$B$12="","",'Ficha IC 10'!$B$12)</f>
        <v>OB_ES_10</v>
      </c>
      <c r="H49" s="304" t="str">
        <f>IF('Ficha IC 10'!$D$12="","",'Ficha IC 10'!$D$12)</f>
        <v>Realizar alianzas, optimizar y disponer los recursos físicos, tecnológicos, jurídicos, económicos y humanos de la entidad para el cumpliendo de los objetivos institucionales en beneficio de la ciudadanía.</v>
      </c>
      <c r="I49" s="438">
        <f>IF('Ficha IC 10'!$B$16="","",'Ficha IC 10'!$B$16)</f>
        <v>0.95</v>
      </c>
      <c r="J49" s="438">
        <f>IF('Ficha IC 10'!$D$16="","",'Ficha IC 10'!$D$16)</f>
        <v>0.9</v>
      </c>
      <c r="K49" s="507"/>
      <c r="L49" s="508"/>
      <c r="M49" s="507"/>
      <c r="N49" s="508"/>
      <c r="O49" s="462">
        <f>IF(OR(Q49="",U49="",Q51="",U51=""),"",(U49*Q49)+(U51*Q51))</f>
        <v>0.98332445709902816</v>
      </c>
      <c r="P49" s="474">
        <f>O49</f>
        <v>0.98332445709902816</v>
      </c>
      <c r="Q49" s="477">
        <f>IF('Ficha IC 10'!$L22="","",'Ficha IC 10'!$L22)</f>
        <v>0.59</v>
      </c>
      <c r="R49" s="466" t="str">
        <f>IF('Ficha IC 10'!$B22="","",'Ficha IC 10'!$B22)</f>
        <v>ES_30</v>
      </c>
      <c r="S49" s="480" t="str">
        <f>IF('Ficha IC 10'!$C$22="","",'Ficha IC 10'!$C$22)</f>
        <v>Movilización de recursos  y consolidación de alianzas estratégicas</v>
      </c>
      <c r="T49" s="469" t="str">
        <f>IF('Ficha IC 10'!$I$22="","",'Ficha IC 10'!$I$22)</f>
        <v>Subsecretaría de Gobernanza</v>
      </c>
      <c r="U49" s="447">
        <f>IFERROR(IF(OR(AF49="",W49="",AF50="",W50=""),"",(AF49*W49)+(AF50*W50)),"")</f>
        <v>0.99494163424124515</v>
      </c>
      <c r="V49" s="466">
        <f t="shared" si="94"/>
        <v>0.99494163424124515</v>
      </c>
      <c r="W49" s="330">
        <f>IF('Ficha IC 10'!$AD$22="","",'Ficha IC 10'!$AD$22)</f>
        <v>0.5</v>
      </c>
      <c r="X49" s="311" t="str">
        <f>IF('Ficha IC 10'!$M$22="","",'Ficha IC 10'!$M$22)</f>
        <v>IND_40</v>
      </c>
      <c r="Y49" s="304" t="str">
        <f>IF('Ficha IC 10'!$N$22="","",'Ficha IC 10'!$N$22)</f>
        <v>Porcentaje de avance de la puesta en marcha de la plataforma de información que permita la consulta y sistematización de las experiencias significativas, buenas prácticas y proyectos de cooperación del sector</v>
      </c>
      <c r="Z49" s="310" t="str">
        <f>IF(X49="","",VLOOKUP(X49,Indicadores_[],3,FALSE))</f>
        <v>PI. 7656
Meta 2</v>
      </c>
      <c r="AA49" s="310" t="s">
        <v>757</v>
      </c>
      <c r="AB49" s="311">
        <v>1</v>
      </c>
      <c r="AC49" s="211"/>
      <c r="AD49" s="162">
        <f t="shared" si="0"/>
        <v>1.29</v>
      </c>
      <c r="AE49" s="162">
        <f t="shared" si="7"/>
        <v>1.29</v>
      </c>
      <c r="AF49" s="227">
        <f t="shared" si="8"/>
        <v>1</v>
      </c>
      <c r="AG49" s="180">
        <f t="shared" si="46"/>
        <v>1</v>
      </c>
      <c r="AH49" s="162">
        <v>0.03</v>
      </c>
      <c r="AI49" s="162">
        <v>0.03</v>
      </c>
      <c r="AJ49" s="227">
        <f t="shared" si="19"/>
        <v>1</v>
      </c>
      <c r="AK49" s="180">
        <f t="shared" si="20"/>
        <v>1</v>
      </c>
      <c r="AL49" s="162">
        <v>0.1</v>
      </c>
      <c r="AM49" s="162">
        <v>0.1</v>
      </c>
      <c r="AN49" s="400">
        <f t="shared" si="9"/>
        <v>1</v>
      </c>
      <c r="AO49" s="399">
        <f t="shared" si="10"/>
        <v>1</v>
      </c>
      <c r="AP49" s="180">
        <v>0.02</v>
      </c>
      <c r="AQ49" s="180">
        <v>0.02</v>
      </c>
      <c r="AR49" s="402">
        <f t="shared" si="11"/>
        <v>1</v>
      </c>
      <c r="AS49" s="401">
        <f t="shared" si="12"/>
        <v>1</v>
      </c>
      <c r="AT49" s="180">
        <v>0.08</v>
      </c>
      <c r="AU49" s="180">
        <v>0.08</v>
      </c>
      <c r="AV49" s="402">
        <f t="shared" si="13"/>
        <v>1</v>
      </c>
      <c r="AW49" s="401">
        <f t="shared" si="14"/>
        <v>1</v>
      </c>
      <c r="AX49" s="180">
        <v>0.14000000000000001</v>
      </c>
      <c r="AY49" s="180">
        <v>0.14000000000000001</v>
      </c>
      <c r="AZ49" s="402">
        <f t="shared" si="15"/>
        <v>1</v>
      </c>
      <c r="BA49" s="401">
        <f t="shared" si="1"/>
        <v>1</v>
      </c>
      <c r="BB49" s="180">
        <v>0.2</v>
      </c>
      <c r="BC49" s="180">
        <v>0.2</v>
      </c>
      <c r="BD49" s="404">
        <f t="shared" si="16"/>
        <v>1</v>
      </c>
      <c r="BE49" s="403">
        <f t="shared" si="2"/>
        <v>1</v>
      </c>
      <c r="BF49" s="180">
        <v>0.04</v>
      </c>
      <c r="BG49" s="180">
        <v>0.04</v>
      </c>
      <c r="BH49" s="406">
        <f t="shared" si="17"/>
        <v>1</v>
      </c>
      <c r="BI49" s="405">
        <f t="shared" si="3"/>
        <v>1</v>
      </c>
      <c r="BJ49" s="180">
        <v>0.14000000000000001</v>
      </c>
      <c r="BK49" s="180">
        <v>0.14000000000000001</v>
      </c>
      <c r="BL49" s="406">
        <f t="shared" si="18"/>
        <v>1</v>
      </c>
      <c r="BM49" s="405">
        <f t="shared" si="4"/>
        <v>1</v>
      </c>
      <c r="BN49" s="180">
        <v>0.24</v>
      </c>
      <c r="BO49" s="180">
        <v>0.24</v>
      </c>
      <c r="BP49" s="408">
        <f t="shared" si="21"/>
        <v>1</v>
      </c>
      <c r="BQ49" s="407">
        <f t="shared" si="5"/>
        <v>1</v>
      </c>
      <c r="BR49" s="180">
        <v>0.3</v>
      </c>
      <c r="BS49" s="180">
        <v>0.3</v>
      </c>
      <c r="BT49" s="408">
        <f t="shared" si="22"/>
        <v>1</v>
      </c>
      <c r="BU49" s="407">
        <f t="shared" si="6"/>
        <v>1</v>
      </c>
      <c r="BV49" s="180"/>
      <c r="BW49" s="180"/>
      <c r="BX49" s="227"/>
      <c r="BY49" s="180"/>
      <c r="BZ49" s="180"/>
      <c r="CA49" s="180"/>
      <c r="CB49" s="227" t="str">
        <f t="shared" si="23"/>
        <v/>
      </c>
      <c r="CC49" s="180" t="str">
        <f t="shared" si="24"/>
        <v/>
      </c>
      <c r="CD49" s="180"/>
      <c r="CE49" s="180"/>
      <c r="CF49" s="227" t="str">
        <f t="shared" si="25"/>
        <v/>
      </c>
      <c r="CG49" s="180" t="str">
        <f t="shared" si="26"/>
        <v/>
      </c>
      <c r="CH49" s="180"/>
      <c r="CI49" s="180"/>
      <c r="CJ49" s="227" t="str">
        <f t="shared" si="27"/>
        <v/>
      </c>
      <c r="CK49" s="180" t="str">
        <f t="shared" si="28"/>
        <v/>
      </c>
      <c r="CL49" s="180"/>
      <c r="CM49" s="180"/>
      <c r="CN49" s="227" t="str">
        <f t="shared" si="29"/>
        <v/>
      </c>
      <c r="CO49" s="180" t="str">
        <f t="shared" si="30"/>
        <v/>
      </c>
      <c r="CP49" s="180"/>
      <c r="CQ49" s="180"/>
      <c r="CR49" s="227" t="str">
        <f t="shared" si="31"/>
        <v/>
      </c>
      <c r="CS49" s="180" t="str">
        <f t="shared" si="32"/>
        <v/>
      </c>
      <c r="CT49" s="180"/>
      <c r="CU49" s="180"/>
      <c r="CV49" s="227"/>
      <c r="CW49" s="180"/>
      <c r="CX49" s="180"/>
      <c r="CY49" s="180"/>
      <c r="CZ49" s="227"/>
      <c r="DA49" s="180"/>
      <c r="DB49" s="151"/>
    </row>
    <row r="50" spans="2:106" ht="80.25" customHeight="1" x14ac:dyDescent="0.35">
      <c r="B50" s="150"/>
      <c r="C50" s="463"/>
      <c r="D50" s="239" t="str">
        <f>IF('Ficha IC 10'!$B$14="","",'Ficha IC 10'!$B$14)</f>
        <v>Indicador compuesto de cumplimiento de los objetivos institucionales a través de la optimización y disposición de los recursos</v>
      </c>
      <c r="E50" s="497"/>
      <c r="F50" s="476"/>
      <c r="G50" s="180" t="str">
        <f>IF('Ficha IC 10'!$B$12="","",'Ficha IC 10'!$B$12)</f>
        <v>OB_ES_10</v>
      </c>
      <c r="H50" s="304" t="str">
        <f>IF('Ficha IC 10'!$D$12="","",'Ficha IC 10'!$D$12)</f>
        <v>Realizar alianzas, optimizar y disponer los recursos físicos, tecnológicos, jurídicos, económicos y humanos de la entidad para el cumpliendo de los objetivos institucionales en beneficio de la ciudadanía.</v>
      </c>
      <c r="I50" s="438"/>
      <c r="J50" s="438"/>
      <c r="K50" s="507"/>
      <c r="L50" s="508"/>
      <c r="M50" s="507"/>
      <c r="N50" s="508"/>
      <c r="O50" s="462"/>
      <c r="P50" s="493"/>
      <c r="Q50" s="479"/>
      <c r="R50" s="467"/>
      <c r="S50" s="482"/>
      <c r="T50" s="470"/>
      <c r="U50" s="448"/>
      <c r="V50" s="467"/>
      <c r="W50" s="330">
        <f>IF('Ficha IC 10'!$AD$23="","",'Ficha IC 10'!$AD$23)</f>
        <v>0.5</v>
      </c>
      <c r="X50" s="311" t="str">
        <f>IF('Ficha IC 10'!$M$23="","",'Ficha IC 10'!$M$23)</f>
        <v>IND_41</v>
      </c>
      <c r="Y50" s="304" t="str">
        <f>IF('Ficha IC 10'!$N$23="","",'Ficha IC 10'!$N$23)</f>
        <v>Desarrollar 26 estrategias para el fortalecimiento y cualificación del Sistema Distrital de Arte, Cultura y Patrimonio, los procesos de participación y la gestión territorial.</v>
      </c>
      <c r="Z50" s="310" t="str">
        <f>IF(X50="","",VLOOKUP(X50,Indicadores_[],3,FALSE))</f>
        <v>PI. 7648
Meta 2</v>
      </c>
      <c r="AA50" s="310" t="s">
        <v>756</v>
      </c>
      <c r="AB50" s="311">
        <f>IF(X50="","",VLOOKUP(X50,Indicadores_[],4,FALSE))</f>
        <v>26</v>
      </c>
      <c r="AC50" s="211"/>
      <c r="AD50" s="162">
        <f t="shared" si="0"/>
        <v>154.19999999999999</v>
      </c>
      <c r="AE50" s="162">
        <f t="shared" si="7"/>
        <v>152.63999999999999</v>
      </c>
      <c r="AF50" s="227">
        <f t="shared" si="8"/>
        <v>0.98988326848249031</v>
      </c>
      <c r="AG50" s="180">
        <f t="shared" si="46"/>
        <v>0.98988326848249031</v>
      </c>
      <c r="AH50" s="162">
        <v>13</v>
      </c>
      <c r="AI50" s="162">
        <v>13</v>
      </c>
      <c r="AJ50" s="227">
        <f t="shared" si="19"/>
        <v>1</v>
      </c>
      <c r="AK50" s="180">
        <f t="shared" si="20"/>
        <v>1</v>
      </c>
      <c r="AL50" s="162">
        <v>26</v>
      </c>
      <c r="AM50" s="162">
        <v>24.44</v>
      </c>
      <c r="AN50" s="400">
        <f t="shared" si="9"/>
        <v>0.94000000000000006</v>
      </c>
      <c r="AO50" s="399">
        <f t="shared" si="10"/>
        <v>0.94000000000000006</v>
      </c>
      <c r="AP50" s="180">
        <v>2.6</v>
      </c>
      <c r="AQ50" s="180">
        <v>2.6</v>
      </c>
      <c r="AR50" s="402">
        <f t="shared" si="11"/>
        <v>1</v>
      </c>
      <c r="AS50" s="401">
        <f t="shared" si="12"/>
        <v>1</v>
      </c>
      <c r="AT50" s="180">
        <v>10.4</v>
      </c>
      <c r="AU50" s="180">
        <v>10.4</v>
      </c>
      <c r="AV50" s="402">
        <f t="shared" si="13"/>
        <v>1</v>
      </c>
      <c r="AW50" s="401">
        <f t="shared" si="14"/>
        <v>1</v>
      </c>
      <c r="AX50" s="180">
        <v>18.2</v>
      </c>
      <c r="AY50" s="180">
        <v>18.2</v>
      </c>
      <c r="AZ50" s="402">
        <f t="shared" si="15"/>
        <v>1</v>
      </c>
      <c r="BA50" s="401">
        <f t="shared" si="1"/>
        <v>1</v>
      </c>
      <c r="BB50" s="180">
        <v>26</v>
      </c>
      <c r="BC50" s="180">
        <v>26</v>
      </c>
      <c r="BD50" s="404">
        <f t="shared" si="16"/>
        <v>1</v>
      </c>
      <c r="BE50" s="403">
        <f t="shared" si="2"/>
        <v>1</v>
      </c>
      <c r="BF50" s="180">
        <v>4</v>
      </c>
      <c r="BG50" s="180">
        <v>4</v>
      </c>
      <c r="BH50" s="406">
        <f t="shared" si="17"/>
        <v>1</v>
      </c>
      <c r="BI50" s="405">
        <f t="shared" si="3"/>
        <v>1</v>
      </c>
      <c r="BJ50" s="180">
        <v>10</v>
      </c>
      <c r="BK50" s="180">
        <v>10</v>
      </c>
      <c r="BL50" s="406">
        <f t="shared" si="18"/>
        <v>1</v>
      </c>
      <c r="BM50" s="405">
        <f t="shared" si="4"/>
        <v>1</v>
      </c>
      <c r="BN50" s="180">
        <v>18</v>
      </c>
      <c r="BO50" s="180">
        <v>18</v>
      </c>
      <c r="BP50" s="408">
        <f t="shared" si="21"/>
        <v>1</v>
      </c>
      <c r="BQ50" s="407">
        <f t="shared" si="5"/>
        <v>1</v>
      </c>
      <c r="BR50" s="180">
        <v>26</v>
      </c>
      <c r="BS50" s="180">
        <v>26</v>
      </c>
      <c r="BT50" s="408">
        <f t="shared" si="22"/>
        <v>1</v>
      </c>
      <c r="BU50" s="407">
        <f t="shared" si="6"/>
        <v>1</v>
      </c>
      <c r="BV50" s="180"/>
      <c r="BW50" s="180"/>
      <c r="BX50" s="227"/>
      <c r="BY50" s="180"/>
      <c r="BZ50" s="180"/>
      <c r="CA50" s="180"/>
      <c r="CB50" s="227" t="str">
        <f t="shared" si="23"/>
        <v/>
      </c>
      <c r="CC50" s="180" t="str">
        <f t="shared" si="24"/>
        <v/>
      </c>
      <c r="CD50" s="180"/>
      <c r="CE50" s="180"/>
      <c r="CF50" s="227" t="str">
        <f t="shared" si="25"/>
        <v/>
      </c>
      <c r="CG50" s="180" t="str">
        <f t="shared" si="26"/>
        <v/>
      </c>
      <c r="CH50" s="180"/>
      <c r="CI50" s="180"/>
      <c r="CJ50" s="227" t="str">
        <f t="shared" si="27"/>
        <v/>
      </c>
      <c r="CK50" s="180" t="str">
        <f t="shared" si="28"/>
        <v/>
      </c>
      <c r="CL50" s="180"/>
      <c r="CM50" s="180"/>
      <c r="CN50" s="227" t="str">
        <f t="shared" si="29"/>
        <v/>
      </c>
      <c r="CO50" s="180" t="str">
        <f t="shared" si="30"/>
        <v/>
      </c>
      <c r="CP50" s="180"/>
      <c r="CQ50" s="180"/>
      <c r="CR50" s="227" t="str">
        <f t="shared" si="31"/>
        <v/>
      </c>
      <c r="CS50" s="180" t="str">
        <f t="shared" si="32"/>
        <v/>
      </c>
      <c r="CT50" s="180"/>
      <c r="CU50" s="180"/>
      <c r="CV50" s="227"/>
      <c r="CW50" s="180"/>
      <c r="CX50" s="180"/>
      <c r="CY50" s="180"/>
      <c r="CZ50" s="227"/>
      <c r="DA50" s="180"/>
      <c r="DB50" s="151"/>
    </row>
    <row r="51" spans="2:106" ht="80.25" customHeight="1" x14ac:dyDescent="0.35">
      <c r="B51" s="150"/>
      <c r="C51" s="463"/>
      <c r="D51" s="239" t="str">
        <f>IF('Ficha IC 10'!$B$14="","",'Ficha IC 10'!$B$14)</f>
        <v>Indicador compuesto de cumplimiento de los objetivos institucionales a través de la optimización y disposición de los recursos</v>
      </c>
      <c r="E51" s="497"/>
      <c r="F51" s="476"/>
      <c r="G51" s="180" t="str">
        <f>IF('Ficha IC 10'!$B$12="","",'Ficha IC 10'!$B$12)</f>
        <v>OB_ES_10</v>
      </c>
      <c r="H51" s="304" t="str">
        <f>IF('Ficha IC 10'!$D$12="","",'Ficha IC 10'!$D$12)</f>
        <v>Realizar alianzas, optimizar y disponer los recursos físicos, tecnológicos, jurídicos, económicos y humanos de la entidad para el cumpliendo de los objetivos institucionales en beneficio de la ciudadanía.</v>
      </c>
      <c r="I51" s="438"/>
      <c r="J51" s="438"/>
      <c r="K51" s="507"/>
      <c r="L51" s="508"/>
      <c r="M51" s="507"/>
      <c r="N51" s="508"/>
      <c r="O51" s="462"/>
      <c r="P51" s="493"/>
      <c r="Q51" s="477">
        <f>IF('Ficha IC 10'!$L24="","",'Ficha IC 10'!$L24)</f>
        <v>0.41</v>
      </c>
      <c r="R51" s="466" t="str">
        <f>IF('Ficha IC 10'!$B24="","",'Ficha IC 10'!$B24)</f>
        <v>ES_31</v>
      </c>
      <c r="S51" s="480" t="str">
        <f>IF('Ficha IC 10'!$C$24="","",'Ficha IC 10'!$C$24)</f>
        <v>Gestión documental, tecnológica, jurídica, financiera, humana y de recursos físicos de manera eficiente y eficaz.</v>
      </c>
      <c r="T51" s="469" t="e">
        <f>IF('Ficha IC 10'!#REF!="","",'Ficha IC 10'!#REF!)</f>
        <v>#REF!</v>
      </c>
      <c r="U51" s="447">
        <f>IFERROR(IF(OR(AF51="",W51="",AF52="",W52="",AF53="",W53="",AF54="",W54="",AF55="",W55=""),"",(AF51*W51)+(AF52*W52)+(AF53*W53)+(AF54*W54)+(AF55*W55)),"")</f>
        <v>0.96660705584559414</v>
      </c>
      <c r="V51" s="466">
        <f t="shared" si="94"/>
        <v>0.96660705584559414</v>
      </c>
      <c r="W51" s="330">
        <f>IF('Ficha IC 10'!$AD$24="","",'Ficha IC 10'!$AD$24)</f>
        <v>0.08</v>
      </c>
      <c r="X51" s="311" t="str">
        <f>IF('Ficha IC 10'!$M$24="","",'Ficha IC 10'!$M$24)</f>
        <v>IND_42</v>
      </c>
      <c r="Y51" s="304" t="str">
        <f>IF('Ficha IC 10'!$N$24="","",'Ficha IC 10'!$N$24)</f>
        <v xml:space="preserve">Porcentaje de actualización de las herramientas tecnológicas </v>
      </c>
      <c r="Z51" s="310" t="str">
        <f>IF(X51="","",VLOOKUP(X51,Indicadores_[],3,FALSE))</f>
        <v>PI. 7646
Meta 1</v>
      </c>
      <c r="AA51" s="310" t="s">
        <v>756</v>
      </c>
      <c r="AB51" s="311">
        <f>IF(X51="","",VLOOKUP(X51,Indicadores_[],4,FALSE))</f>
        <v>70</v>
      </c>
      <c r="AC51" s="211"/>
      <c r="AD51" s="162">
        <f t="shared" si="0"/>
        <v>52.3</v>
      </c>
      <c r="AE51" s="162">
        <f t="shared" si="7"/>
        <v>52.3</v>
      </c>
      <c r="AF51" s="227">
        <f t="shared" si="8"/>
        <v>1</v>
      </c>
      <c r="AG51" s="180">
        <f t="shared" ref="AG51:AG54" si="108">AF51</f>
        <v>1</v>
      </c>
      <c r="AH51" s="162">
        <v>0.1</v>
      </c>
      <c r="AI51" s="162">
        <v>0.1</v>
      </c>
      <c r="AJ51" s="380">
        <f t="shared" si="19"/>
        <v>1</v>
      </c>
      <c r="AK51" s="180">
        <f t="shared" ref="AK51:AK54" si="109">AJ51</f>
        <v>1</v>
      </c>
      <c r="AL51" s="162">
        <v>1</v>
      </c>
      <c r="AM51" s="162">
        <v>1</v>
      </c>
      <c r="AN51" s="400">
        <f t="shared" si="9"/>
        <v>1</v>
      </c>
      <c r="AO51" s="399">
        <f t="shared" si="10"/>
        <v>1</v>
      </c>
      <c r="AP51" s="180">
        <v>0.1</v>
      </c>
      <c r="AQ51" s="180">
        <v>0.1</v>
      </c>
      <c r="AR51" s="402">
        <f t="shared" si="11"/>
        <v>1</v>
      </c>
      <c r="AS51" s="401">
        <f t="shared" si="12"/>
        <v>1</v>
      </c>
      <c r="AT51" s="180">
        <v>0.4</v>
      </c>
      <c r="AU51" s="180">
        <v>0.4</v>
      </c>
      <c r="AV51" s="402">
        <f t="shared" si="13"/>
        <v>1</v>
      </c>
      <c r="AW51" s="401">
        <f t="shared" si="14"/>
        <v>1</v>
      </c>
      <c r="AX51" s="180">
        <v>0.7</v>
      </c>
      <c r="AY51" s="180">
        <v>0.7</v>
      </c>
      <c r="AZ51" s="402">
        <f t="shared" si="15"/>
        <v>1</v>
      </c>
      <c r="BA51" s="401">
        <f t="shared" si="1"/>
        <v>1</v>
      </c>
      <c r="BB51" s="180">
        <v>11</v>
      </c>
      <c r="BC51" s="180">
        <v>11</v>
      </c>
      <c r="BD51" s="404">
        <f t="shared" si="16"/>
        <v>1</v>
      </c>
      <c r="BE51" s="403">
        <f t="shared" si="2"/>
        <v>1</v>
      </c>
      <c r="BF51" s="180">
        <v>2</v>
      </c>
      <c r="BG51" s="180">
        <v>2</v>
      </c>
      <c r="BH51" s="406">
        <f t="shared" si="17"/>
        <v>1</v>
      </c>
      <c r="BI51" s="405">
        <f t="shared" si="3"/>
        <v>1</v>
      </c>
      <c r="BJ51" s="180">
        <v>8</v>
      </c>
      <c r="BK51" s="180">
        <v>8</v>
      </c>
      <c r="BL51" s="406">
        <f t="shared" si="18"/>
        <v>1</v>
      </c>
      <c r="BM51" s="405">
        <f t="shared" si="4"/>
        <v>1</v>
      </c>
      <c r="BN51" s="180">
        <v>14</v>
      </c>
      <c r="BO51" s="180">
        <v>14</v>
      </c>
      <c r="BP51" s="408">
        <f t="shared" si="21"/>
        <v>1</v>
      </c>
      <c r="BQ51" s="407">
        <f t="shared" si="5"/>
        <v>1</v>
      </c>
      <c r="BR51" s="180">
        <v>15</v>
      </c>
      <c r="BS51" s="180">
        <v>15</v>
      </c>
      <c r="BT51" s="408">
        <f t="shared" si="22"/>
        <v>1</v>
      </c>
      <c r="BU51" s="407">
        <f t="shared" si="6"/>
        <v>1</v>
      </c>
      <c r="BV51" s="180"/>
      <c r="BW51" s="180"/>
      <c r="BX51" s="227"/>
      <c r="BY51" s="180"/>
      <c r="BZ51" s="180"/>
      <c r="CA51" s="180"/>
      <c r="CB51" s="227" t="str">
        <f t="shared" ref="CB51:CB54" si="110">IFERROR(IF(OR(BZ51="",CA51=""),"",IF(AND(BZ51=0,CA51=0),0,CA51/BZ51)),"")</f>
        <v/>
      </c>
      <c r="CC51" s="180" t="str">
        <f t="shared" ref="CC51:CC54" si="111">CB51</f>
        <v/>
      </c>
      <c r="CD51" s="180"/>
      <c r="CE51" s="180"/>
      <c r="CF51" s="227" t="str">
        <f t="shared" ref="CF51:CF54" si="112">IFERROR(IF(OR(CD51="",CE51=""),"",IF(AND(CD51=0,CE51=0),0,CE51/CD51)),"")</f>
        <v/>
      </c>
      <c r="CG51" s="180" t="str">
        <f t="shared" ref="CG51:CG54" si="113">CF51</f>
        <v/>
      </c>
      <c r="CH51" s="180"/>
      <c r="CI51" s="180"/>
      <c r="CJ51" s="227" t="str">
        <f t="shared" ref="CJ51:CJ54" si="114">IFERROR(IF(OR(CH51="",CI51=""),"",IF(AND(CH51=0,CI51=0),0,CI51/CH51)),"")</f>
        <v/>
      </c>
      <c r="CK51" s="180" t="str">
        <f t="shared" ref="CK51:CK54" si="115">CJ51</f>
        <v/>
      </c>
      <c r="CL51" s="180"/>
      <c r="CM51" s="180"/>
      <c r="CN51" s="227" t="str">
        <f t="shared" ref="CN51:CN54" si="116">IFERROR(IF(OR(CL51="",CM51=""),"",IF(AND(CL51=0,CM51=0),0,CM51/CL51)),"")</f>
        <v/>
      </c>
      <c r="CO51" s="180" t="str">
        <f t="shared" ref="CO51:CO54" si="117">CN51</f>
        <v/>
      </c>
      <c r="CP51" s="180"/>
      <c r="CQ51" s="180"/>
      <c r="CR51" s="227" t="str">
        <f t="shared" ref="CR51:CR54" si="118">IFERROR(IF(OR(CP51="",CQ51=""),"",IF(AND(CP51=0,CQ51=0),0,CQ51/CP51)),"")</f>
        <v/>
      </c>
      <c r="CS51" s="180" t="str">
        <f t="shared" ref="CS51:CS54" si="119">CR51</f>
        <v/>
      </c>
      <c r="CT51" s="180"/>
      <c r="CU51" s="180"/>
      <c r="CV51" s="227"/>
      <c r="CW51" s="180"/>
      <c r="CX51" s="180"/>
      <c r="CY51" s="180"/>
      <c r="CZ51" s="227"/>
      <c r="DA51" s="180"/>
      <c r="DB51" s="151"/>
    </row>
    <row r="52" spans="2:106" ht="80.25" customHeight="1" x14ac:dyDescent="0.35">
      <c r="B52" s="150"/>
      <c r="C52" s="463"/>
      <c r="D52" s="239" t="str">
        <f>IF('Ficha IC 10'!$B$14="","",'Ficha IC 10'!$B$14)</f>
        <v>Indicador compuesto de cumplimiento de los objetivos institucionales a través de la optimización y disposición de los recursos</v>
      </c>
      <c r="E52" s="497"/>
      <c r="F52" s="476"/>
      <c r="G52" s="180" t="str">
        <f>IF('Ficha IC 10'!$B$12="","",'Ficha IC 10'!$B$12)</f>
        <v>OB_ES_10</v>
      </c>
      <c r="H52" s="304" t="str">
        <f>IF('Ficha IC 10'!$D$12="","",'Ficha IC 10'!$D$12)</f>
        <v>Realizar alianzas, optimizar y disponer los recursos físicos, tecnológicos, jurídicos, económicos y humanos de la entidad para el cumpliendo de los objetivos institucionales en beneficio de la ciudadanía.</v>
      </c>
      <c r="I52" s="438"/>
      <c r="J52" s="438"/>
      <c r="K52" s="507"/>
      <c r="L52" s="508"/>
      <c r="M52" s="507"/>
      <c r="N52" s="508"/>
      <c r="O52" s="462"/>
      <c r="P52" s="493"/>
      <c r="Q52" s="478"/>
      <c r="R52" s="468"/>
      <c r="S52" s="481"/>
      <c r="T52" s="471"/>
      <c r="U52" s="472"/>
      <c r="V52" s="468"/>
      <c r="W52" s="330">
        <f>IF('Ficha IC 10'!$AD$25="","",'Ficha IC 10'!$AD$25)</f>
        <v>0.34</v>
      </c>
      <c r="X52" s="311" t="str">
        <f>IF('Ficha IC 10'!$M$25="","",'Ficha IC 10'!$M$25)</f>
        <v>IND_43</v>
      </c>
      <c r="Y52" s="304" t="str">
        <f>IF('Ficha IC 10'!$N$25="","",'Ficha IC 10'!$N$25)</f>
        <v xml:space="preserve">Porcentaje de avance de la estrategia institucional y sectorial que articule arte ciencia y tecnología permitiendo el desarrollo de la gestión administrativa y misional mediante la apropiación de las TI. </v>
      </c>
      <c r="Z52" s="327" t="str">
        <f>IF(X52="","",VLOOKUP(X52,Indicadores_[],3,FALSE))</f>
        <v>PI. 7646
Meta 2</v>
      </c>
      <c r="AA52" s="327" t="s">
        <v>757</v>
      </c>
      <c r="AB52" s="311">
        <v>1</v>
      </c>
      <c r="AC52" s="211"/>
      <c r="AD52" s="162">
        <f t="shared" si="0"/>
        <v>1.8</v>
      </c>
      <c r="AE52" s="162">
        <f t="shared" si="7"/>
        <v>1.8</v>
      </c>
      <c r="AF52" s="227">
        <f t="shared" si="8"/>
        <v>1</v>
      </c>
      <c r="AG52" s="180">
        <f t="shared" si="108"/>
        <v>1</v>
      </c>
      <c r="AH52" s="162">
        <v>0.6</v>
      </c>
      <c r="AI52" s="162">
        <v>0.6</v>
      </c>
      <c r="AJ52" s="227">
        <f t="shared" ref="AJ52:AJ54" si="120">IFERROR(IF(OR(AH52="",AI52=""),"",IF(AND(AH52=0,AI52=0),0,AI52/AH52)),"")</f>
        <v>1</v>
      </c>
      <c r="AK52" s="180">
        <f t="shared" si="109"/>
        <v>1</v>
      </c>
      <c r="AL52" s="162">
        <v>0.2</v>
      </c>
      <c r="AM52" s="162">
        <v>0.2</v>
      </c>
      <c r="AN52" s="400">
        <f t="shared" si="9"/>
        <v>1</v>
      </c>
      <c r="AO52" s="399">
        <f t="shared" si="10"/>
        <v>1</v>
      </c>
      <c r="AP52" s="180">
        <v>0.04</v>
      </c>
      <c r="AQ52" s="180">
        <v>0.04</v>
      </c>
      <c r="AR52" s="402">
        <f t="shared" si="11"/>
        <v>1</v>
      </c>
      <c r="AS52" s="401">
        <f t="shared" si="12"/>
        <v>1</v>
      </c>
      <c r="AT52" s="180">
        <v>0.1</v>
      </c>
      <c r="AU52" s="180">
        <v>0.1</v>
      </c>
      <c r="AV52" s="402">
        <f t="shared" si="13"/>
        <v>1</v>
      </c>
      <c r="AW52" s="401">
        <f t="shared" si="14"/>
        <v>1</v>
      </c>
      <c r="AX52" s="180">
        <v>0.16</v>
      </c>
      <c r="AY52" s="180">
        <v>0.16</v>
      </c>
      <c r="AZ52" s="402">
        <f t="shared" si="15"/>
        <v>1</v>
      </c>
      <c r="BA52" s="401">
        <f t="shared" si="1"/>
        <v>1</v>
      </c>
      <c r="BB52" s="180">
        <v>0.2</v>
      </c>
      <c r="BC52" s="180">
        <v>0.2</v>
      </c>
      <c r="BD52" s="404">
        <f t="shared" si="16"/>
        <v>1</v>
      </c>
      <c r="BE52" s="403">
        <f t="shared" si="2"/>
        <v>1</v>
      </c>
      <c r="BF52" s="180">
        <v>0.04</v>
      </c>
      <c r="BG52" s="180">
        <v>0.04</v>
      </c>
      <c r="BH52" s="406">
        <f t="shared" si="17"/>
        <v>1</v>
      </c>
      <c r="BI52" s="405">
        <f t="shared" si="3"/>
        <v>1</v>
      </c>
      <c r="BJ52" s="180">
        <v>0.1</v>
      </c>
      <c r="BK52" s="180">
        <v>0.1</v>
      </c>
      <c r="BL52" s="406">
        <f t="shared" si="18"/>
        <v>1</v>
      </c>
      <c r="BM52" s="405">
        <f t="shared" si="4"/>
        <v>1</v>
      </c>
      <c r="BN52" s="180">
        <v>0.16</v>
      </c>
      <c r="BO52" s="180">
        <v>0.16</v>
      </c>
      <c r="BP52" s="408">
        <f t="shared" si="21"/>
        <v>1</v>
      </c>
      <c r="BQ52" s="407">
        <f t="shared" si="5"/>
        <v>1</v>
      </c>
      <c r="BR52" s="180">
        <v>0.2</v>
      </c>
      <c r="BS52" s="180">
        <v>0.2</v>
      </c>
      <c r="BT52" s="408">
        <f t="shared" si="22"/>
        <v>1</v>
      </c>
      <c r="BU52" s="407">
        <f t="shared" si="6"/>
        <v>1</v>
      </c>
      <c r="BV52" s="180"/>
      <c r="BW52" s="180"/>
      <c r="BX52" s="227"/>
      <c r="BY52" s="180"/>
      <c r="BZ52" s="180"/>
      <c r="CA52" s="180"/>
      <c r="CB52" s="227" t="str">
        <f t="shared" si="110"/>
        <v/>
      </c>
      <c r="CC52" s="180" t="str">
        <f t="shared" si="111"/>
        <v/>
      </c>
      <c r="CD52" s="180"/>
      <c r="CE52" s="180"/>
      <c r="CF52" s="227" t="str">
        <f t="shared" si="112"/>
        <v/>
      </c>
      <c r="CG52" s="180" t="str">
        <f t="shared" si="113"/>
        <v/>
      </c>
      <c r="CH52" s="180"/>
      <c r="CI52" s="180"/>
      <c r="CJ52" s="227" t="str">
        <f t="shared" si="114"/>
        <v/>
      </c>
      <c r="CK52" s="180" t="str">
        <f t="shared" si="115"/>
        <v/>
      </c>
      <c r="CL52" s="180"/>
      <c r="CM52" s="180"/>
      <c r="CN52" s="227" t="str">
        <f t="shared" si="116"/>
        <v/>
      </c>
      <c r="CO52" s="180" t="str">
        <f t="shared" si="117"/>
        <v/>
      </c>
      <c r="CP52" s="180"/>
      <c r="CQ52" s="180"/>
      <c r="CR52" s="227" t="str">
        <f t="shared" si="118"/>
        <v/>
      </c>
      <c r="CS52" s="180" t="str">
        <f t="shared" si="119"/>
        <v/>
      </c>
      <c r="CT52" s="180"/>
      <c r="CU52" s="180"/>
      <c r="CV52" s="227"/>
      <c r="CW52" s="180"/>
      <c r="CX52" s="180"/>
      <c r="CY52" s="180"/>
      <c r="CZ52" s="227"/>
      <c r="DA52" s="180"/>
      <c r="DB52" s="151"/>
    </row>
    <row r="53" spans="2:106" ht="80.25" customHeight="1" x14ac:dyDescent="0.35">
      <c r="B53" s="150"/>
      <c r="C53" s="463"/>
      <c r="D53" s="239" t="str">
        <f>IF('Ficha IC 10'!$B$14="","",'Ficha IC 10'!$B$14)</f>
        <v>Indicador compuesto de cumplimiento de los objetivos institucionales a través de la optimización y disposición de los recursos</v>
      </c>
      <c r="E53" s="497"/>
      <c r="F53" s="476"/>
      <c r="G53" s="180" t="str">
        <f>IF('Ficha IC 10'!$B$12="","",'Ficha IC 10'!$B$12)</f>
        <v>OB_ES_10</v>
      </c>
      <c r="H53" s="304" t="str">
        <f>IF('Ficha IC 10'!$D$12="","",'Ficha IC 10'!$D$12)</f>
        <v>Realizar alianzas, optimizar y disponer los recursos físicos, tecnológicos, jurídicos, económicos y humanos de la entidad para el cumpliendo de los objetivos institucionales en beneficio de la ciudadanía.</v>
      </c>
      <c r="I53" s="438"/>
      <c r="J53" s="438"/>
      <c r="K53" s="507"/>
      <c r="L53" s="508"/>
      <c r="M53" s="507"/>
      <c r="N53" s="508"/>
      <c r="O53" s="462"/>
      <c r="P53" s="493"/>
      <c r="Q53" s="478"/>
      <c r="R53" s="468"/>
      <c r="S53" s="481"/>
      <c r="T53" s="471"/>
      <c r="U53" s="472"/>
      <c r="V53" s="468"/>
      <c r="W53" s="330">
        <f>IF('Ficha IC 10'!$AD$26="","",'Ficha IC 10'!$AD$26)</f>
        <v>0.1</v>
      </c>
      <c r="X53" s="311" t="str">
        <f>IF('Ficha IC 10'!$M$26="","",'Ficha IC 10'!$M$26)</f>
        <v>IND_44</v>
      </c>
      <c r="Y53" s="304" t="str">
        <f>IF('Ficha IC 10'!$N$26="","",'Ficha IC 10'!$N$26)</f>
        <v xml:space="preserve">Número de sedes mantenidas (3 sedes, almacén y bodega) en buen estado y atender los requerimientos internos y externos referentes a los mismos </v>
      </c>
      <c r="Z53" s="310" t="str">
        <f>IF(X53="","",VLOOKUP(X53,Indicadores_[],3,FALSE))</f>
        <v>PI. 7646
Meta 3</v>
      </c>
      <c r="AA53" s="310" t="s">
        <v>757</v>
      </c>
      <c r="AB53" s="311">
        <f>IF(X53="","",VLOOKUP(X53,Indicadores_[],4,FALSE))</f>
        <v>5</v>
      </c>
      <c r="AC53" s="211"/>
      <c r="AD53" s="162">
        <f t="shared" si="0"/>
        <v>4.9000000000000004</v>
      </c>
      <c r="AE53" s="162">
        <f t="shared" si="7"/>
        <v>4.6399999999999997</v>
      </c>
      <c r="AF53" s="227">
        <f t="shared" si="8"/>
        <v>0.946938775510204</v>
      </c>
      <c r="AG53" s="180">
        <f t="shared" si="108"/>
        <v>0.946938775510204</v>
      </c>
      <c r="AH53" s="162">
        <v>0.5</v>
      </c>
      <c r="AI53" s="162">
        <v>0</v>
      </c>
      <c r="AJ53" s="227">
        <f t="shared" si="120"/>
        <v>0</v>
      </c>
      <c r="AK53" s="180">
        <f t="shared" si="109"/>
        <v>0</v>
      </c>
      <c r="AL53" s="162">
        <v>0.96</v>
      </c>
      <c r="AM53" s="162">
        <v>0.96</v>
      </c>
      <c r="AN53" s="400">
        <f t="shared" si="9"/>
        <v>1</v>
      </c>
      <c r="AO53" s="399">
        <f t="shared" si="10"/>
        <v>1</v>
      </c>
      <c r="AP53" s="180">
        <v>0</v>
      </c>
      <c r="AQ53" s="180">
        <v>0</v>
      </c>
      <c r="AR53" s="402">
        <f t="shared" si="11"/>
        <v>0</v>
      </c>
      <c r="AS53" s="401">
        <f t="shared" si="12"/>
        <v>0</v>
      </c>
      <c r="AT53" s="180">
        <v>0</v>
      </c>
      <c r="AU53" s="180">
        <v>0.15</v>
      </c>
      <c r="AV53" s="418">
        <v>0</v>
      </c>
      <c r="AW53" s="417">
        <f t="shared" si="14"/>
        <v>0</v>
      </c>
      <c r="AX53" s="180">
        <v>0.52</v>
      </c>
      <c r="AY53" s="180">
        <v>0.61</v>
      </c>
      <c r="AZ53" s="402">
        <f t="shared" si="15"/>
        <v>1.1730769230769229</v>
      </c>
      <c r="BA53" s="401">
        <f t="shared" si="1"/>
        <v>1.1730769230769229</v>
      </c>
      <c r="BB53" s="180">
        <v>1.04</v>
      </c>
      <c r="BC53" s="180">
        <v>1.04</v>
      </c>
      <c r="BD53" s="404">
        <f t="shared" si="16"/>
        <v>1</v>
      </c>
      <c r="BE53" s="403">
        <f t="shared" si="2"/>
        <v>1</v>
      </c>
      <c r="BF53" s="180">
        <v>0</v>
      </c>
      <c r="BG53" s="180">
        <v>0</v>
      </c>
      <c r="BH53" s="406">
        <f t="shared" si="17"/>
        <v>0</v>
      </c>
      <c r="BI53" s="405">
        <f t="shared" si="3"/>
        <v>0</v>
      </c>
      <c r="BJ53" s="180">
        <v>0.25</v>
      </c>
      <c r="BK53" s="180">
        <v>0.25</v>
      </c>
      <c r="BL53" s="406">
        <f t="shared" si="18"/>
        <v>1</v>
      </c>
      <c r="BM53" s="405">
        <f t="shared" si="4"/>
        <v>1</v>
      </c>
      <c r="BN53" s="180">
        <v>0.63</v>
      </c>
      <c r="BO53" s="180">
        <v>0.63</v>
      </c>
      <c r="BP53" s="408">
        <f t="shared" si="21"/>
        <v>1</v>
      </c>
      <c r="BQ53" s="407">
        <f t="shared" si="5"/>
        <v>1</v>
      </c>
      <c r="BR53" s="180">
        <v>1</v>
      </c>
      <c r="BS53" s="180">
        <v>1</v>
      </c>
      <c r="BT53" s="408">
        <f t="shared" si="22"/>
        <v>1</v>
      </c>
      <c r="BU53" s="407">
        <f t="shared" si="6"/>
        <v>1</v>
      </c>
      <c r="BV53" s="180"/>
      <c r="BW53" s="180"/>
      <c r="BX53" s="227"/>
      <c r="BY53" s="180"/>
      <c r="BZ53" s="180"/>
      <c r="CA53" s="180"/>
      <c r="CB53" s="227" t="str">
        <f t="shared" si="110"/>
        <v/>
      </c>
      <c r="CC53" s="180" t="str">
        <f t="shared" si="111"/>
        <v/>
      </c>
      <c r="CD53" s="180"/>
      <c r="CE53" s="180"/>
      <c r="CF53" s="227" t="str">
        <f t="shared" si="112"/>
        <v/>
      </c>
      <c r="CG53" s="180" t="str">
        <f t="shared" si="113"/>
        <v/>
      </c>
      <c r="CH53" s="180"/>
      <c r="CI53" s="180"/>
      <c r="CJ53" s="227" t="str">
        <f t="shared" si="114"/>
        <v/>
      </c>
      <c r="CK53" s="180" t="str">
        <f t="shared" si="115"/>
        <v/>
      </c>
      <c r="CL53" s="180"/>
      <c r="CM53" s="180"/>
      <c r="CN53" s="227" t="str">
        <f t="shared" si="116"/>
        <v/>
      </c>
      <c r="CO53" s="180" t="str">
        <f t="shared" si="117"/>
        <v/>
      </c>
      <c r="CP53" s="180"/>
      <c r="CQ53" s="180"/>
      <c r="CR53" s="227" t="str">
        <f t="shared" si="118"/>
        <v/>
      </c>
      <c r="CS53" s="180" t="str">
        <f t="shared" si="119"/>
        <v/>
      </c>
      <c r="CT53" s="180"/>
      <c r="CU53" s="180"/>
      <c r="CV53" s="227"/>
      <c r="CW53" s="180"/>
      <c r="CX53" s="180"/>
      <c r="CY53" s="180"/>
      <c r="CZ53" s="227"/>
      <c r="DA53" s="180"/>
      <c r="DB53" s="151"/>
    </row>
    <row r="54" spans="2:106" ht="80.25" customHeight="1" x14ac:dyDescent="0.35">
      <c r="B54" s="150"/>
      <c r="C54" s="463"/>
      <c r="D54" s="239" t="str">
        <f>IF('Ficha IC 10'!$B$14="","",'Ficha IC 10'!$B$14)</f>
        <v>Indicador compuesto de cumplimiento de los objetivos institucionales a través de la optimización y disposición de los recursos</v>
      </c>
      <c r="E54" s="497"/>
      <c r="F54" s="476"/>
      <c r="G54" s="180" t="str">
        <f>IF('Ficha IC 10'!$B$12="","",'Ficha IC 10'!$B$12)</f>
        <v>OB_ES_10</v>
      </c>
      <c r="H54" s="304" t="str">
        <f>IF('Ficha IC 10'!$D$12="","",'Ficha IC 10'!$D$12)</f>
        <v>Realizar alianzas, optimizar y disponer los recursos físicos, tecnológicos, jurídicos, económicos y humanos de la entidad para el cumpliendo de los objetivos institucionales en beneficio de la ciudadanía.</v>
      </c>
      <c r="I54" s="438"/>
      <c r="J54" s="438"/>
      <c r="K54" s="507"/>
      <c r="L54" s="508"/>
      <c r="M54" s="507"/>
      <c r="N54" s="508"/>
      <c r="O54" s="462"/>
      <c r="P54" s="493"/>
      <c r="Q54" s="478"/>
      <c r="R54" s="468"/>
      <c r="S54" s="481"/>
      <c r="T54" s="471"/>
      <c r="U54" s="472"/>
      <c r="V54" s="468"/>
      <c r="W54" s="330">
        <f>IF('Ficha IC 10'!$AD$27="","",'Ficha IC 10'!$AD$27)</f>
        <v>0.32</v>
      </c>
      <c r="X54" s="311" t="str">
        <f>IF('Ficha IC 10'!$M$27="","",'Ficha IC 10'!$M$27)</f>
        <v>IND_45</v>
      </c>
      <c r="Y54" s="304" t="str">
        <f>IF('Ficha IC 10'!$N$27="","",'Ficha IC 10'!$N$27)</f>
        <v xml:space="preserve">Porcentaje de avance en la elaboración del plan de atención de requerimientos para fortalecer la gestión y el clima laboral. </v>
      </c>
      <c r="Z54" s="310" t="str">
        <f>IF(X54="","",VLOOKUP(X54,Indicadores_[],3,FALSE))</f>
        <v>PI. 7646
Meta 4</v>
      </c>
      <c r="AA54" s="310" t="s">
        <v>757</v>
      </c>
      <c r="AB54" s="311">
        <v>1</v>
      </c>
      <c r="AC54" s="211"/>
      <c r="AD54" s="162">
        <f t="shared" si="0"/>
        <v>1.29</v>
      </c>
      <c r="AE54" s="162">
        <f t="shared" si="7"/>
        <v>1.18</v>
      </c>
      <c r="AF54" s="227">
        <f t="shared" si="8"/>
        <v>0.9147286821705426</v>
      </c>
      <c r="AG54" s="180">
        <f t="shared" si="108"/>
        <v>0.9147286821705426</v>
      </c>
      <c r="AH54" s="162">
        <v>0.11</v>
      </c>
      <c r="AI54" s="162">
        <v>0</v>
      </c>
      <c r="AJ54" s="227">
        <f t="shared" si="120"/>
        <v>0</v>
      </c>
      <c r="AK54" s="180">
        <f t="shared" si="109"/>
        <v>0</v>
      </c>
      <c r="AL54" s="162">
        <v>0.2</v>
      </c>
      <c r="AM54" s="162">
        <v>0.2</v>
      </c>
      <c r="AN54" s="400">
        <f t="shared" si="9"/>
        <v>1</v>
      </c>
      <c r="AO54" s="399">
        <f t="shared" si="10"/>
        <v>1</v>
      </c>
      <c r="AP54" s="180">
        <v>0.04</v>
      </c>
      <c r="AQ54" s="180">
        <v>0.04</v>
      </c>
      <c r="AR54" s="402">
        <f t="shared" si="11"/>
        <v>1</v>
      </c>
      <c r="AS54" s="401">
        <f t="shared" si="12"/>
        <v>1</v>
      </c>
      <c r="AT54" s="180">
        <v>0.09</v>
      </c>
      <c r="AU54" s="180">
        <v>0.09</v>
      </c>
      <c r="AV54" s="402">
        <f t="shared" si="13"/>
        <v>1</v>
      </c>
      <c r="AW54" s="401">
        <f t="shared" si="14"/>
        <v>1</v>
      </c>
      <c r="AX54" s="180">
        <v>0.15</v>
      </c>
      <c r="AY54" s="180">
        <v>0.15</v>
      </c>
      <c r="AZ54" s="402">
        <f t="shared" si="15"/>
        <v>1</v>
      </c>
      <c r="BA54" s="401">
        <f t="shared" si="1"/>
        <v>1</v>
      </c>
      <c r="BB54" s="180">
        <v>0.2</v>
      </c>
      <c r="BC54" s="180">
        <v>0.2</v>
      </c>
      <c r="BD54" s="404">
        <f t="shared" si="16"/>
        <v>1</v>
      </c>
      <c r="BE54" s="403">
        <f t="shared" si="2"/>
        <v>1</v>
      </c>
      <c r="BF54" s="180">
        <v>0.04</v>
      </c>
      <c r="BG54" s="180">
        <v>0.04</v>
      </c>
      <c r="BH54" s="406">
        <f t="shared" si="17"/>
        <v>1</v>
      </c>
      <c r="BI54" s="405">
        <f t="shared" si="3"/>
        <v>1</v>
      </c>
      <c r="BJ54" s="180">
        <v>0.1</v>
      </c>
      <c r="BK54" s="180">
        <v>0.1</v>
      </c>
      <c r="BL54" s="406">
        <f t="shared" si="18"/>
        <v>1</v>
      </c>
      <c r="BM54" s="405">
        <f t="shared" si="4"/>
        <v>1</v>
      </c>
      <c r="BN54" s="180">
        <v>0.16</v>
      </c>
      <c r="BO54" s="180">
        <v>0.16</v>
      </c>
      <c r="BP54" s="408">
        <f t="shared" si="21"/>
        <v>1</v>
      </c>
      <c r="BQ54" s="407">
        <f t="shared" si="5"/>
        <v>1</v>
      </c>
      <c r="BR54" s="180">
        <v>0.2</v>
      </c>
      <c r="BS54" s="180">
        <v>0.2</v>
      </c>
      <c r="BT54" s="408">
        <f t="shared" si="22"/>
        <v>1</v>
      </c>
      <c r="BU54" s="407">
        <f t="shared" si="6"/>
        <v>1</v>
      </c>
      <c r="BV54" s="180"/>
      <c r="BW54" s="180"/>
      <c r="BX54" s="227"/>
      <c r="BY54" s="180"/>
      <c r="BZ54" s="180"/>
      <c r="CA54" s="180"/>
      <c r="CB54" s="227" t="str">
        <f t="shared" si="110"/>
        <v/>
      </c>
      <c r="CC54" s="180" t="str">
        <f t="shared" si="111"/>
        <v/>
      </c>
      <c r="CD54" s="180"/>
      <c r="CE54" s="180"/>
      <c r="CF54" s="227" t="str">
        <f t="shared" si="112"/>
        <v/>
      </c>
      <c r="CG54" s="180" t="str">
        <f t="shared" si="113"/>
        <v/>
      </c>
      <c r="CH54" s="180"/>
      <c r="CI54" s="180"/>
      <c r="CJ54" s="227" t="str">
        <f t="shared" si="114"/>
        <v/>
      </c>
      <c r="CK54" s="180" t="str">
        <f t="shared" si="115"/>
        <v/>
      </c>
      <c r="CL54" s="180"/>
      <c r="CM54" s="180"/>
      <c r="CN54" s="227" t="str">
        <f t="shared" si="116"/>
        <v/>
      </c>
      <c r="CO54" s="180" t="str">
        <f t="shared" si="117"/>
        <v/>
      </c>
      <c r="CP54" s="180"/>
      <c r="CQ54" s="180"/>
      <c r="CR54" s="227" t="str">
        <f t="shared" si="118"/>
        <v/>
      </c>
      <c r="CS54" s="180" t="str">
        <f t="shared" si="119"/>
        <v/>
      </c>
      <c r="CT54" s="180"/>
      <c r="CU54" s="180"/>
      <c r="CV54" s="227"/>
      <c r="CW54" s="180"/>
      <c r="CX54" s="180"/>
      <c r="CY54" s="180"/>
      <c r="CZ54" s="227"/>
      <c r="DA54" s="180"/>
      <c r="DB54" s="151"/>
    </row>
    <row r="55" spans="2:106" ht="80.25" customHeight="1" x14ac:dyDescent="0.35">
      <c r="B55" s="150"/>
      <c r="C55" s="463"/>
      <c r="D55" s="239" t="str">
        <f>IF('Ficha IC 10'!$B$14="","",'Ficha IC 10'!$B$14)</f>
        <v>Indicador compuesto de cumplimiento de los objetivos institucionales a través de la optimización y disposición de los recursos</v>
      </c>
      <c r="E55" s="498"/>
      <c r="F55" s="476"/>
      <c r="G55" s="180" t="str">
        <f>IF('Ficha IC 10'!$B$12="","",'Ficha IC 10'!$B$12)</f>
        <v>OB_ES_10</v>
      </c>
      <c r="H55" s="304" t="str">
        <f>IF('Ficha IC 10'!$D$12="","",'Ficha IC 10'!$D$12)</f>
        <v>Realizar alianzas, optimizar y disponer los recursos físicos, tecnológicos, jurídicos, económicos y humanos de la entidad para el cumpliendo de los objetivos institucionales en beneficio de la ciudadanía.</v>
      </c>
      <c r="I55" s="438"/>
      <c r="J55" s="438"/>
      <c r="K55" s="509"/>
      <c r="L55" s="510"/>
      <c r="M55" s="509"/>
      <c r="N55" s="510"/>
      <c r="O55" s="462"/>
      <c r="P55" s="475"/>
      <c r="Q55" s="479"/>
      <c r="R55" s="467"/>
      <c r="S55" s="482"/>
      <c r="T55" s="470"/>
      <c r="U55" s="448"/>
      <c r="V55" s="467"/>
      <c r="W55" s="330">
        <f>IF('Ficha IC 10'!$AD$28="","",'Ficha IC 10'!$AD$28)</f>
        <v>0.16</v>
      </c>
      <c r="X55" s="311" t="str">
        <f>IF('Ficha IC 10'!$M$28="","",'Ficha IC 10'!$M$28)</f>
        <v>IND_46</v>
      </c>
      <c r="Y55" s="304" t="str">
        <f>IF('Ficha IC 10'!$N$28="","",'Ficha IC 10'!$N$28)</f>
        <v xml:space="preserve">Porcentaje de avance de implementación del sistema de gestión documental de conformidad con la normatividad vigente. </v>
      </c>
      <c r="Z55" s="310" t="str">
        <f>IF(X55="","",VLOOKUP(X55,Indicadores_[],3,FALSE))</f>
        <v>PI. 7646
Meta 5</v>
      </c>
      <c r="AA55" s="310" t="s">
        <v>757</v>
      </c>
      <c r="AB55" s="311">
        <v>1</v>
      </c>
      <c r="AC55" s="211"/>
      <c r="AD55" s="162">
        <f t="shared" si="0"/>
        <v>2</v>
      </c>
      <c r="AE55" s="162">
        <f t="shared" si="7"/>
        <v>1.99</v>
      </c>
      <c r="AF55" s="227">
        <f t="shared" si="8"/>
        <v>0.995</v>
      </c>
      <c r="AG55" s="180">
        <f t="shared" si="46"/>
        <v>0.995</v>
      </c>
      <c r="AH55" s="162">
        <v>0.13</v>
      </c>
      <c r="AI55" s="162">
        <v>0.13</v>
      </c>
      <c r="AJ55" s="227">
        <f t="shared" si="19"/>
        <v>1</v>
      </c>
      <c r="AK55" s="180">
        <f t="shared" si="20"/>
        <v>1</v>
      </c>
      <c r="AL55" s="162">
        <v>0.13</v>
      </c>
      <c r="AM55" s="162">
        <v>0.13</v>
      </c>
      <c r="AN55" s="400">
        <f t="shared" si="9"/>
        <v>1</v>
      </c>
      <c r="AO55" s="399">
        <f t="shared" si="10"/>
        <v>1</v>
      </c>
      <c r="AP55" s="180">
        <v>7.0000000000000007E-2</v>
      </c>
      <c r="AQ55" s="180">
        <v>7.0000000000000007E-2</v>
      </c>
      <c r="AR55" s="402">
        <f t="shared" si="11"/>
        <v>1</v>
      </c>
      <c r="AS55" s="401">
        <f t="shared" si="12"/>
        <v>1</v>
      </c>
      <c r="AT55" s="180">
        <v>0.13</v>
      </c>
      <c r="AU55" s="180">
        <v>0.12</v>
      </c>
      <c r="AV55" s="402">
        <f t="shared" si="13"/>
        <v>0.92307692307692302</v>
      </c>
      <c r="AW55" s="401">
        <f t="shared" si="14"/>
        <v>0.92307692307692302</v>
      </c>
      <c r="AX55" s="180">
        <v>0.2</v>
      </c>
      <c r="AY55" s="180">
        <v>0.2</v>
      </c>
      <c r="AZ55" s="402">
        <f t="shared" si="15"/>
        <v>1</v>
      </c>
      <c r="BA55" s="401">
        <f t="shared" si="1"/>
        <v>1</v>
      </c>
      <c r="BB55" s="180">
        <v>0.27</v>
      </c>
      <c r="BC55" s="180">
        <v>0.27</v>
      </c>
      <c r="BD55" s="404">
        <f t="shared" si="16"/>
        <v>1</v>
      </c>
      <c r="BE55" s="403">
        <f t="shared" si="2"/>
        <v>1</v>
      </c>
      <c r="BF55" s="180">
        <v>0.5</v>
      </c>
      <c r="BG55" s="180">
        <v>0.5</v>
      </c>
      <c r="BH55" s="406">
        <f t="shared" si="17"/>
        <v>1</v>
      </c>
      <c r="BI55" s="405">
        <f t="shared" si="3"/>
        <v>1</v>
      </c>
      <c r="BJ55" s="180">
        <v>0.12</v>
      </c>
      <c r="BK55" s="180">
        <v>0.12</v>
      </c>
      <c r="BL55" s="406">
        <f t="shared" si="18"/>
        <v>1</v>
      </c>
      <c r="BM55" s="405">
        <f t="shared" si="4"/>
        <v>1</v>
      </c>
      <c r="BN55" s="180">
        <v>0.2</v>
      </c>
      <c r="BO55" s="180">
        <v>0.2</v>
      </c>
      <c r="BP55" s="408">
        <f t="shared" si="21"/>
        <v>1</v>
      </c>
      <c r="BQ55" s="407">
        <f t="shared" si="5"/>
        <v>1</v>
      </c>
      <c r="BR55" s="180">
        <v>0.25</v>
      </c>
      <c r="BS55" s="180">
        <v>0.25</v>
      </c>
      <c r="BT55" s="408">
        <f t="shared" si="22"/>
        <v>1</v>
      </c>
      <c r="BU55" s="407">
        <f t="shared" si="6"/>
        <v>1</v>
      </c>
      <c r="BV55" s="180"/>
      <c r="BW55" s="180"/>
      <c r="BX55" s="227"/>
      <c r="BY55" s="180"/>
      <c r="BZ55" s="180"/>
      <c r="CA55" s="180"/>
      <c r="CB55" s="227" t="str">
        <f t="shared" si="23"/>
        <v/>
      </c>
      <c r="CC55" s="180" t="str">
        <f t="shared" si="24"/>
        <v/>
      </c>
      <c r="CD55" s="180"/>
      <c r="CE55" s="180"/>
      <c r="CF55" s="227" t="str">
        <f t="shared" si="25"/>
        <v/>
      </c>
      <c r="CG55" s="180" t="str">
        <f t="shared" si="26"/>
        <v/>
      </c>
      <c r="CH55" s="180"/>
      <c r="CI55" s="180"/>
      <c r="CJ55" s="227" t="str">
        <f t="shared" si="27"/>
        <v/>
      </c>
      <c r="CK55" s="180" t="str">
        <f t="shared" si="28"/>
        <v/>
      </c>
      <c r="CL55" s="180"/>
      <c r="CM55" s="180"/>
      <c r="CN55" s="227" t="str">
        <f t="shared" si="29"/>
        <v/>
      </c>
      <c r="CO55" s="180" t="str">
        <f t="shared" si="30"/>
        <v/>
      </c>
      <c r="CP55" s="180"/>
      <c r="CQ55" s="180"/>
      <c r="CR55" s="227" t="str">
        <f t="shared" si="31"/>
        <v/>
      </c>
      <c r="CS55" s="180" t="str">
        <f t="shared" si="32"/>
        <v/>
      </c>
      <c r="CT55" s="180"/>
      <c r="CU55" s="180"/>
      <c r="CV55" s="227"/>
      <c r="CW55" s="180"/>
      <c r="CX55" s="180"/>
      <c r="CY55" s="180"/>
      <c r="CZ55" s="227"/>
      <c r="DA55" s="180"/>
      <c r="DB55" s="151"/>
    </row>
    <row r="56" spans="2:106" ht="93.75" customHeight="1" x14ac:dyDescent="0.35">
      <c r="B56" s="150"/>
      <c r="C56" s="463"/>
      <c r="D56" s="239" t="str">
        <f>IF('Ficha IC 11'!$B$14="","",'Ficha IC 11'!$B$14)</f>
        <v xml:space="preserve">Indicador compuesto de mejoramiento del desempeño integral institucional a través de soluciones efectivas a las partes interesadas </v>
      </c>
      <c r="E56" s="473">
        <v>0.08</v>
      </c>
      <c r="F56" s="473">
        <v>0.08</v>
      </c>
      <c r="G56" s="180" t="str">
        <f>IF('Ficha IC 11'!$B$12="","",'Ficha IC 11'!$B$12)</f>
        <v>OB_ES_11</v>
      </c>
      <c r="H56" s="304" t="str">
        <f>IF('Ficha IC 11'!$D$12="","",'Ficha IC 11'!$D$12)</f>
        <v>Fomentar la generación de capacidades de creación e innovación institucional para mejorar el desempeño integral de la entidad  con soluciones efectivas a las necesidades y expectativas de la ciudadanía y grupos de interés.</v>
      </c>
      <c r="I56" s="438">
        <f>IF('Ficha IC 11'!$B$16="","",'Ficha IC 11'!$B$16)</f>
        <v>0.95</v>
      </c>
      <c r="J56" s="438">
        <f>IF('Ficha IC 11'!$D$16="","",'Ficha IC 11'!$D$16)</f>
        <v>0.9</v>
      </c>
      <c r="K56" s="505">
        <f>M56/I56</f>
        <v>1.0526315789473684</v>
      </c>
      <c r="L56" s="506"/>
      <c r="M56" s="505">
        <f>AVERAGE(O56)</f>
        <v>1</v>
      </c>
      <c r="N56" s="506"/>
      <c r="O56" s="462">
        <f t="shared" ref="O56" si="121">IF(OR(Q56="",U56="",Q57="",U57=""),"",(U56*Q56)+(U57*Q57))</f>
        <v>1</v>
      </c>
      <c r="P56" s="474">
        <f>O56</f>
        <v>1</v>
      </c>
      <c r="Q56" s="374">
        <f>IF('Ficha IC 11'!$L22="","",'Ficha IC 11'!$L22)</f>
        <v>0.46500000000000002</v>
      </c>
      <c r="R56" s="311" t="str">
        <f>IF('Ficha IC 11'!$B22="","",'Ficha IC 11'!$B22)</f>
        <v>ES_32</v>
      </c>
      <c r="S56" s="304" t="str">
        <f>IF('Ficha IC 11'!$C$22="","",'Ficha IC 11'!$C$22)</f>
        <v>Fortalecimiento de la cultura organizacional, el intercambio de saberes, la memoria de la entidad y el agenciamiento individual y colectivo.</v>
      </c>
      <c r="T56" s="180" t="str">
        <f>IF('Ficha IC 11'!$I$22="","",'Ficha IC 11'!$I$22)</f>
        <v>Dirección de Gestión Corporativa</v>
      </c>
      <c r="U56" s="359">
        <f>IFERROR(IF(OR(AF56="",W56=""),"",AF56*W56),"")</f>
        <v>1</v>
      </c>
      <c r="V56" s="311">
        <f t="shared" si="47"/>
        <v>1</v>
      </c>
      <c r="W56" s="330">
        <f>IF('Ficha IC 11'!$AD$22="","",'Ficha IC 11'!$AD$22)</f>
        <v>1</v>
      </c>
      <c r="X56" s="311" t="str">
        <f>IF('Ficha IC 11'!$M$22="","",'Ficha IC 11'!$M$22)</f>
        <v>IND_47</v>
      </c>
      <c r="Y56" s="304" t="str">
        <f>IF('Ficha IC 11'!$N$22="","",'Ficha IC 11'!$N$22)</f>
        <v>Porcentaje de la capacidad institucional desarrollada y mantenida</v>
      </c>
      <c r="Z56" s="310" t="str">
        <f>IF(X56="","",VLOOKUP(X56,Indicadores_[],3,FALSE))</f>
        <v>PI. 7646
IMP 539</v>
      </c>
      <c r="AA56" s="310" t="s">
        <v>757</v>
      </c>
      <c r="AB56" s="311">
        <f>IF(X56="","",VLOOKUP(X56,Indicadores_[],4,FALSE))</f>
        <v>100</v>
      </c>
      <c r="AC56" s="211"/>
      <c r="AD56" s="162">
        <f t="shared" si="0"/>
        <v>645</v>
      </c>
      <c r="AE56" s="162">
        <f t="shared" si="7"/>
        <v>645</v>
      </c>
      <c r="AF56" s="227">
        <f t="shared" si="8"/>
        <v>1</v>
      </c>
      <c r="AG56" s="180">
        <f t="shared" si="46"/>
        <v>1</v>
      </c>
      <c r="AH56" s="162">
        <v>55</v>
      </c>
      <c r="AI56" s="162">
        <v>55</v>
      </c>
      <c r="AJ56" s="227">
        <f t="shared" si="19"/>
        <v>1</v>
      </c>
      <c r="AK56" s="180">
        <f t="shared" si="20"/>
        <v>1</v>
      </c>
      <c r="AL56" s="162">
        <v>100</v>
      </c>
      <c r="AM56" s="162">
        <v>100</v>
      </c>
      <c r="AN56" s="400">
        <f t="shared" si="9"/>
        <v>1</v>
      </c>
      <c r="AO56" s="399">
        <f t="shared" si="10"/>
        <v>1</v>
      </c>
      <c r="AP56" s="180">
        <v>20</v>
      </c>
      <c r="AQ56" s="180">
        <v>20</v>
      </c>
      <c r="AR56" s="402">
        <f t="shared" si="11"/>
        <v>1</v>
      </c>
      <c r="AS56" s="401">
        <f t="shared" si="12"/>
        <v>1</v>
      </c>
      <c r="AT56" s="180">
        <v>45</v>
      </c>
      <c r="AU56" s="180">
        <v>45</v>
      </c>
      <c r="AV56" s="402">
        <f t="shared" si="13"/>
        <v>1</v>
      </c>
      <c r="AW56" s="401">
        <f t="shared" si="14"/>
        <v>1</v>
      </c>
      <c r="AX56" s="180">
        <v>75</v>
      </c>
      <c r="AY56" s="180">
        <v>75</v>
      </c>
      <c r="AZ56" s="402">
        <f t="shared" si="15"/>
        <v>1</v>
      </c>
      <c r="BA56" s="401">
        <f t="shared" si="1"/>
        <v>1</v>
      </c>
      <c r="BB56" s="180">
        <v>100</v>
      </c>
      <c r="BC56" s="180">
        <v>100</v>
      </c>
      <c r="BD56" s="404">
        <f t="shared" si="16"/>
        <v>1</v>
      </c>
      <c r="BE56" s="403">
        <f t="shared" si="2"/>
        <v>1</v>
      </c>
      <c r="BF56" s="180">
        <v>20</v>
      </c>
      <c r="BG56" s="180">
        <v>20</v>
      </c>
      <c r="BH56" s="406">
        <f t="shared" si="17"/>
        <v>1</v>
      </c>
      <c r="BI56" s="405">
        <f t="shared" si="3"/>
        <v>1</v>
      </c>
      <c r="BJ56" s="180">
        <v>50</v>
      </c>
      <c r="BK56" s="180">
        <v>50</v>
      </c>
      <c r="BL56" s="406">
        <f t="shared" si="18"/>
        <v>1</v>
      </c>
      <c r="BM56" s="405">
        <f t="shared" si="4"/>
        <v>1</v>
      </c>
      <c r="BN56" s="180">
        <v>80</v>
      </c>
      <c r="BO56" s="180">
        <v>80</v>
      </c>
      <c r="BP56" s="408">
        <f t="shared" si="21"/>
        <v>1</v>
      </c>
      <c r="BQ56" s="407">
        <f t="shared" si="5"/>
        <v>1</v>
      </c>
      <c r="BR56" s="180">
        <v>100</v>
      </c>
      <c r="BS56" s="180">
        <v>100</v>
      </c>
      <c r="BT56" s="408">
        <f t="shared" si="22"/>
        <v>1</v>
      </c>
      <c r="BU56" s="407">
        <f t="shared" si="6"/>
        <v>1</v>
      </c>
      <c r="BV56" s="180"/>
      <c r="BW56" s="180"/>
      <c r="BX56" s="227"/>
      <c r="BY56" s="180"/>
      <c r="BZ56" s="180"/>
      <c r="CA56" s="180"/>
      <c r="CB56" s="227" t="str">
        <f t="shared" si="23"/>
        <v/>
      </c>
      <c r="CC56" s="180" t="str">
        <f t="shared" si="24"/>
        <v/>
      </c>
      <c r="CD56" s="180"/>
      <c r="CE56" s="180"/>
      <c r="CF56" s="227" t="str">
        <f t="shared" si="25"/>
        <v/>
      </c>
      <c r="CG56" s="180" t="str">
        <f t="shared" si="26"/>
        <v/>
      </c>
      <c r="CH56" s="180"/>
      <c r="CI56" s="180"/>
      <c r="CJ56" s="227" t="str">
        <f t="shared" si="27"/>
        <v/>
      </c>
      <c r="CK56" s="180" t="str">
        <f t="shared" si="28"/>
        <v/>
      </c>
      <c r="CL56" s="180"/>
      <c r="CM56" s="180"/>
      <c r="CN56" s="227" t="str">
        <f t="shared" si="29"/>
        <v/>
      </c>
      <c r="CO56" s="180" t="str">
        <f t="shared" si="30"/>
        <v/>
      </c>
      <c r="CP56" s="180"/>
      <c r="CQ56" s="180"/>
      <c r="CR56" s="227" t="str">
        <f t="shared" si="31"/>
        <v/>
      </c>
      <c r="CS56" s="180" t="str">
        <f t="shared" si="32"/>
        <v/>
      </c>
      <c r="CT56" s="180"/>
      <c r="CU56" s="180"/>
      <c r="CV56" s="227"/>
      <c r="CW56" s="180"/>
      <c r="CX56" s="180"/>
      <c r="CY56" s="180"/>
      <c r="CZ56" s="227"/>
      <c r="DA56" s="180"/>
      <c r="DB56" s="151"/>
    </row>
    <row r="57" spans="2:106" ht="93.75" customHeight="1" x14ac:dyDescent="0.35">
      <c r="B57" s="150"/>
      <c r="C57" s="464"/>
      <c r="D57" s="239" t="str">
        <f>IF('Ficha IC 11'!$B$14="","",'Ficha IC 11'!$B$14)</f>
        <v xml:space="preserve">Indicador compuesto de mejoramiento del desempeño integral institucional a través de soluciones efectivas a las partes interesadas </v>
      </c>
      <c r="E57" s="473"/>
      <c r="F57" s="473"/>
      <c r="G57" s="180" t="str">
        <f>IF('Ficha IC 11'!$B$12="","",'Ficha IC 11'!$B$12)</f>
        <v>OB_ES_11</v>
      </c>
      <c r="H57" s="304" t="str">
        <f>IF('Ficha IC 11'!$D$12="","",'Ficha IC 11'!$D$12)</f>
        <v>Fomentar la generación de capacidades de creación e innovación institucional para mejorar el desempeño integral de la entidad  con soluciones efectivas a las necesidades y expectativas de la ciudadanía y grupos de interés.</v>
      </c>
      <c r="I57" s="438"/>
      <c r="J57" s="438"/>
      <c r="K57" s="509"/>
      <c r="L57" s="510"/>
      <c r="M57" s="509"/>
      <c r="N57" s="510"/>
      <c r="O57" s="462"/>
      <c r="P57" s="475"/>
      <c r="Q57" s="374">
        <f>IF('Ficha IC 11'!$L23="","",'Ficha IC 11'!$L23)</f>
        <v>0.53500000000000003</v>
      </c>
      <c r="R57" s="311" t="str">
        <f>IF('Ficha IC 11'!$B23="","",'Ficha IC 11'!$B23)</f>
        <v>ES_33</v>
      </c>
      <c r="S57" s="304" t="str">
        <f>IF('Ficha IC 11'!$C$23="","",'Ficha IC 11'!$C$23)</f>
        <v>Mejoramiento y cualificación de los componentes de calidad de los datos, información y  tecnologías asociadas a la gestión del conocimiento y la analítica institucional.</v>
      </c>
      <c r="T57" s="180" t="str">
        <f>IF('Ficha IC 11'!$I$23="","",'Ficha IC 11'!$I$23)</f>
        <v>Dirección de Gestión Corporativa</v>
      </c>
      <c r="U57" s="359">
        <f>IFERROR(IF(OR(AF57="",W57=""),"",AF57*W57),"")</f>
        <v>1</v>
      </c>
      <c r="V57" s="311">
        <f t="shared" si="47"/>
        <v>1</v>
      </c>
      <c r="W57" s="330">
        <f>IF('Ficha IC 11'!$AD$23="","",'Ficha IC 11'!$AD$23)</f>
        <v>1</v>
      </c>
      <c r="X57" s="311" t="str">
        <f>IF('Ficha IC 11'!$M$23="","",'Ficha IC 11'!$M$23)</f>
        <v>IND_48</v>
      </c>
      <c r="Y57" s="304" t="str">
        <f>IF('Ficha IC 11'!$N$23="","",'Ficha IC 11'!$N$23)</f>
        <v>Porcentaje de avance de la estrategia institucional y sectorial que articule arte ciencia y tecnología permitiendo el desarrollo de la gestión administrativa y misional mediante la apropiación de las TI</v>
      </c>
      <c r="Z57" s="310" t="str">
        <f>IF(X57="","",VLOOKUP(X57,Indicadores_[],3,FALSE))</f>
        <v>PI. 7646
Meta 2</v>
      </c>
      <c r="AA57" s="310" t="s">
        <v>756</v>
      </c>
      <c r="AB57" s="311">
        <v>1</v>
      </c>
      <c r="AC57" s="211"/>
      <c r="AD57" s="162">
        <f t="shared" si="0"/>
        <v>1.8</v>
      </c>
      <c r="AE57" s="162">
        <f t="shared" si="7"/>
        <v>1.8</v>
      </c>
      <c r="AF57" s="227">
        <f t="shared" si="8"/>
        <v>1</v>
      </c>
      <c r="AG57" s="180">
        <f t="shared" si="46"/>
        <v>1</v>
      </c>
      <c r="AH57" s="162">
        <v>0.6</v>
      </c>
      <c r="AI57" s="162">
        <v>0.6</v>
      </c>
      <c r="AJ57" s="227">
        <f t="shared" ref="AJ57" si="122">IFERROR(IF(OR(AH57="",AI57=""),"",IF(AND(AH57=0,AI57=0),0,AI57/AH57)),"")</f>
        <v>1</v>
      </c>
      <c r="AK57" s="180">
        <f t="shared" ref="AK57" si="123">AJ57</f>
        <v>1</v>
      </c>
      <c r="AL57" s="162">
        <v>0.2</v>
      </c>
      <c r="AM57" s="162">
        <v>0.2</v>
      </c>
      <c r="AN57" s="400">
        <f t="shared" si="9"/>
        <v>1</v>
      </c>
      <c r="AO57" s="399">
        <f t="shared" si="10"/>
        <v>1</v>
      </c>
      <c r="AP57" s="180">
        <v>0.04</v>
      </c>
      <c r="AQ57" s="180">
        <v>0.04</v>
      </c>
      <c r="AR57" s="402">
        <f t="shared" si="11"/>
        <v>1</v>
      </c>
      <c r="AS57" s="401">
        <f t="shared" si="12"/>
        <v>1</v>
      </c>
      <c r="AT57" s="180">
        <v>0.1</v>
      </c>
      <c r="AU57" s="180">
        <v>0.1</v>
      </c>
      <c r="AV57" s="402">
        <f t="shared" si="13"/>
        <v>1</v>
      </c>
      <c r="AW57" s="401">
        <f t="shared" si="14"/>
        <v>1</v>
      </c>
      <c r="AX57" s="180">
        <v>0.16</v>
      </c>
      <c r="AY57" s="180">
        <v>0.16</v>
      </c>
      <c r="AZ57" s="402">
        <f t="shared" si="15"/>
        <v>1</v>
      </c>
      <c r="BA57" s="401">
        <f t="shared" si="1"/>
        <v>1</v>
      </c>
      <c r="BB57" s="180">
        <v>0.2</v>
      </c>
      <c r="BC57" s="180">
        <v>0.2</v>
      </c>
      <c r="BD57" s="404">
        <f t="shared" si="16"/>
        <v>1</v>
      </c>
      <c r="BE57" s="403">
        <f t="shared" si="2"/>
        <v>1</v>
      </c>
      <c r="BF57" s="180">
        <v>0.04</v>
      </c>
      <c r="BG57" s="180">
        <v>0.04</v>
      </c>
      <c r="BH57" s="406">
        <f t="shared" si="17"/>
        <v>1</v>
      </c>
      <c r="BI57" s="405">
        <f t="shared" si="3"/>
        <v>1</v>
      </c>
      <c r="BJ57" s="180">
        <v>0.1</v>
      </c>
      <c r="BK57" s="180">
        <v>0.1</v>
      </c>
      <c r="BL57" s="406">
        <f t="shared" si="18"/>
        <v>1</v>
      </c>
      <c r="BM57" s="405">
        <f t="shared" si="4"/>
        <v>1</v>
      </c>
      <c r="BN57" s="180">
        <v>0.16</v>
      </c>
      <c r="BO57" s="180">
        <v>0.16</v>
      </c>
      <c r="BP57" s="408">
        <f t="shared" si="21"/>
        <v>1</v>
      </c>
      <c r="BQ57" s="407">
        <f t="shared" si="5"/>
        <v>1</v>
      </c>
      <c r="BR57" s="180">
        <v>0.2</v>
      </c>
      <c r="BS57" s="180">
        <v>0.2</v>
      </c>
      <c r="BT57" s="408">
        <f t="shared" si="22"/>
        <v>1</v>
      </c>
      <c r="BU57" s="407">
        <f t="shared" si="6"/>
        <v>1</v>
      </c>
      <c r="BV57" s="180"/>
      <c r="BW57" s="180"/>
      <c r="BX57" s="227"/>
      <c r="BY57" s="180"/>
      <c r="BZ57" s="180"/>
      <c r="CA57" s="180"/>
      <c r="CB57" s="227" t="str">
        <f t="shared" si="23"/>
        <v/>
      </c>
      <c r="CC57" s="180" t="str">
        <f t="shared" si="24"/>
        <v/>
      </c>
      <c r="CD57" s="180"/>
      <c r="CE57" s="180"/>
      <c r="CF57" s="227" t="str">
        <f t="shared" si="25"/>
        <v/>
      </c>
      <c r="CG57" s="180" t="str">
        <f t="shared" si="26"/>
        <v/>
      </c>
      <c r="CH57" s="180"/>
      <c r="CI57" s="180"/>
      <c r="CJ57" s="227" t="str">
        <f t="shared" si="27"/>
        <v/>
      </c>
      <c r="CK57" s="180" t="str">
        <f t="shared" si="28"/>
        <v/>
      </c>
      <c r="CL57" s="180"/>
      <c r="CM57" s="180"/>
      <c r="CN57" s="227" t="str">
        <f t="shared" si="29"/>
        <v/>
      </c>
      <c r="CO57" s="180" t="str">
        <f t="shared" si="30"/>
        <v/>
      </c>
      <c r="CP57" s="180"/>
      <c r="CQ57" s="180"/>
      <c r="CR57" s="227" t="str">
        <f t="shared" si="31"/>
        <v/>
      </c>
      <c r="CS57" s="180" t="str">
        <f t="shared" si="32"/>
        <v/>
      </c>
      <c r="CT57" s="180"/>
      <c r="CU57" s="180"/>
      <c r="CV57" s="227"/>
      <c r="CW57" s="180"/>
      <c r="CX57" s="180"/>
      <c r="CY57" s="180"/>
      <c r="CZ57" s="227"/>
      <c r="DA57" s="180"/>
      <c r="DB57" s="151"/>
    </row>
    <row r="58" spans="2:106" ht="15.5" x14ac:dyDescent="0.35">
      <c r="B58" s="152"/>
      <c r="C58" s="153"/>
      <c r="D58" s="240"/>
      <c r="E58" s="240"/>
      <c r="F58" s="153"/>
      <c r="G58" s="153"/>
      <c r="H58" s="233"/>
      <c r="I58" s="155"/>
      <c r="J58" s="155"/>
      <c r="K58" s="155"/>
      <c r="L58" s="155"/>
      <c r="M58" s="155"/>
      <c r="N58" s="155"/>
      <c r="O58" s="154"/>
      <c r="P58" s="154"/>
      <c r="Q58" s="376"/>
      <c r="R58" s="153"/>
      <c r="S58" s="243"/>
      <c r="T58" s="155"/>
      <c r="U58" s="156"/>
      <c r="V58" s="156"/>
      <c r="W58" s="153"/>
      <c r="X58" s="156"/>
      <c r="Y58" s="243"/>
      <c r="Z58" s="153"/>
      <c r="AA58" s="153"/>
      <c r="AB58" s="155"/>
      <c r="AC58" s="155"/>
      <c r="AD58" s="155"/>
      <c r="AE58" s="155"/>
      <c r="AF58" s="155"/>
      <c r="AG58" s="155"/>
      <c r="AH58" s="155"/>
      <c r="AI58" s="154"/>
      <c r="AJ58" s="227" t="str">
        <f t="shared" ref="AJ58:AJ91" si="124">IF(OR(AH58="",AI58=""),"",IF(OR(AH58=0,AI58=0),0,AI58/AH58))</f>
        <v/>
      </c>
      <c r="AK58" s="154"/>
      <c r="AL58" s="154"/>
      <c r="AM58" s="154"/>
      <c r="AN58" s="154"/>
      <c r="AO58" s="154"/>
      <c r="AP58" s="155"/>
      <c r="AQ58" s="154"/>
      <c r="AR58" s="227" t="str">
        <f t="shared" ref="AR58:AR91" si="125">IF(OR(AP58="",AQ58=""),"",IF(OR(AP58=0,AQ58=0),0,AQ58/AP58))</f>
        <v/>
      </c>
      <c r="AS58" s="154"/>
      <c r="AT58" s="155"/>
      <c r="AU58" s="154"/>
      <c r="AV58" s="227" t="str">
        <f t="shared" ref="AV58:AV91" si="126">IF(OR(AT58="",AU58=""),"",IF(OR(AT58=0,AU58=0),0,AU58/AT58))</f>
        <v/>
      </c>
      <c r="AW58" s="154"/>
      <c r="AX58" s="155"/>
      <c r="AY58" s="154"/>
      <c r="AZ58" s="227" t="str">
        <f t="shared" ref="AZ58:AZ91" si="127">IF(OR(AX58="",AY58=""),"",IF(OR(AX58=0,AY58=0),0,AY58/AX58))</f>
        <v/>
      </c>
      <c r="BA58" s="154"/>
      <c r="BB58" s="154"/>
      <c r="BC58" s="154"/>
      <c r="BD58" s="154"/>
      <c r="BE58" s="154"/>
      <c r="BF58" s="155"/>
      <c r="BG58" s="154"/>
      <c r="BH58" s="227" t="str">
        <f t="shared" ref="BH58:BH91" si="128">IF(OR(BF58="",BG58=""),"",IF(OR(BF58=0,BG58=0),0,BG58/BF58))</f>
        <v/>
      </c>
      <c r="BI58" s="154"/>
      <c r="BJ58" s="155"/>
      <c r="BK58" s="154"/>
      <c r="BL58" s="227" t="str">
        <f t="shared" ref="BL58:BL91" si="129">IF(OR(BJ58="",BK58=""),"",IF(OR(BJ58=0,BK58=0),0,BK58/BJ58))</f>
        <v/>
      </c>
      <c r="BM58" s="154"/>
      <c r="BN58" s="155"/>
      <c r="BO58" s="154"/>
      <c r="BP58" s="227" t="str">
        <f t="shared" ref="BP58:BP91" si="130">IF(OR(BN58="",BO58=""),"",IF(OR(BN58=0,BO58=0),0,BO58/BN58))</f>
        <v/>
      </c>
      <c r="BQ58" s="154"/>
      <c r="BR58" s="155"/>
      <c r="BS58" s="154"/>
      <c r="BT58" s="227" t="str">
        <f t="shared" ref="BT58:BT91" si="131">IF(OR(BR58="",BS58=""),"",IF(OR(BR58=0,BS58=0),0,BS58/BR58))</f>
        <v/>
      </c>
      <c r="BU58" s="154"/>
      <c r="BV58" s="155"/>
      <c r="BW58" s="154"/>
      <c r="BX58" s="227" t="str">
        <f t="shared" ref="BX58:BX91" si="132">IF(OR(BV58="",BW58=""),"",IF(OR(BV58=0,BW58=0),0,BW58/BV58))</f>
        <v/>
      </c>
      <c r="BY58" s="154"/>
      <c r="BZ58" s="155"/>
      <c r="CA58" s="154"/>
      <c r="CB58" s="227" t="str">
        <f t="shared" ref="CB58:CB91" si="133">IF(OR(BZ58="",CA58=""),"",IF(OR(BZ58=0,CA58=0),0,CA58/BZ58))</f>
        <v/>
      </c>
      <c r="CC58" s="154"/>
      <c r="CD58" s="155"/>
      <c r="CE58" s="154"/>
      <c r="CF58" s="227" t="str">
        <f t="shared" ref="CF58:CF91" si="134">IF(OR(CD58="",CE58=""),"",IF(OR(CD58=0,CE58=0),0,CE58/CD58))</f>
        <v/>
      </c>
      <c r="CG58" s="154"/>
      <c r="CH58" s="155"/>
      <c r="CI58" s="154"/>
      <c r="CJ58" s="227" t="str">
        <f t="shared" ref="CJ58:CJ91" si="135">IF(OR(CH58="",CI58=""),"",IF(OR(CH58=0,CI58=0),0,CI58/CH58))</f>
        <v/>
      </c>
      <c r="CK58" s="154"/>
      <c r="CL58" s="155"/>
      <c r="CM58" s="154"/>
      <c r="CN58" s="227" t="str">
        <f t="shared" ref="CN58:CN91" si="136">IF(OR(CL58="",CM58=""),"",IF(OR(CL58=0,CM58=0),0,CM58/CL58))</f>
        <v/>
      </c>
      <c r="CO58" s="154"/>
      <c r="CP58" s="155"/>
      <c r="CQ58" s="154"/>
      <c r="CR58" s="227" t="str">
        <f t="shared" ref="CR58:CR91" si="137">IF(OR(CP58="",CQ58=""),"",IF(OR(CP58=0,CQ58=0),0,CQ58/CP58))</f>
        <v/>
      </c>
      <c r="CS58" s="154"/>
      <c r="CT58" s="155"/>
      <c r="CU58" s="154"/>
      <c r="CV58" s="227" t="str">
        <f t="shared" ref="CV58:CV91" si="138">IF(OR(CT58="",CU58=""),"",IF(OR(CT58=0,CU58=0),0,CU58/CT58))</f>
        <v/>
      </c>
      <c r="CW58" s="154"/>
      <c r="CX58" s="155"/>
      <c r="CY58" s="154"/>
      <c r="CZ58" s="227" t="str">
        <f t="shared" ref="CZ58:CZ91" si="139">IF(OR(CX58="",CY58=""),"",IF(OR(CX58=0,CY58=0),0,CY58/CX58))</f>
        <v/>
      </c>
      <c r="DA58" s="154"/>
      <c r="DB58" s="157"/>
    </row>
    <row r="59" spans="2:106" x14ac:dyDescent="0.35">
      <c r="AJ59" s="227" t="str">
        <f t="shared" si="124"/>
        <v/>
      </c>
      <c r="AR59" s="227" t="str">
        <f t="shared" si="125"/>
        <v/>
      </c>
      <c r="AV59" s="227" t="str">
        <f t="shared" si="126"/>
        <v/>
      </c>
      <c r="AZ59" s="227" t="str">
        <f t="shared" si="127"/>
        <v/>
      </c>
      <c r="BH59" s="227" t="str">
        <f t="shared" si="128"/>
        <v/>
      </c>
      <c r="BL59" s="227" t="str">
        <f t="shared" si="129"/>
        <v/>
      </c>
      <c r="BP59" s="227" t="str">
        <f t="shared" si="130"/>
        <v/>
      </c>
      <c r="BT59" s="227" t="str">
        <f t="shared" si="131"/>
        <v/>
      </c>
      <c r="BX59" s="227" t="str">
        <f t="shared" si="132"/>
        <v/>
      </c>
      <c r="CB59" s="227" t="str">
        <f t="shared" si="133"/>
        <v/>
      </c>
      <c r="CF59" s="227" t="str">
        <f t="shared" si="134"/>
        <v/>
      </c>
      <c r="CJ59" s="227" t="str">
        <f t="shared" si="135"/>
        <v/>
      </c>
      <c r="CN59" s="227" t="str">
        <f t="shared" si="136"/>
        <v/>
      </c>
      <c r="CR59" s="227" t="str">
        <f t="shared" si="137"/>
        <v/>
      </c>
      <c r="CV59" s="227" t="str">
        <f t="shared" si="138"/>
        <v/>
      </c>
      <c r="CZ59" s="227" t="str">
        <f t="shared" si="139"/>
        <v/>
      </c>
    </row>
    <row r="60" spans="2:106" x14ac:dyDescent="0.35">
      <c r="AJ60" s="227" t="str">
        <f t="shared" si="124"/>
        <v/>
      </c>
      <c r="AR60" s="227" t="str">
        <f t="shared" si="125"/>
        <v/>
      </c>
      <c r="AV60" s="227" t="str">
        <f t="shared" si="126"/>
        <v/>
      </c>
      <c r="AZ60" s="227" t="str">
        <f t="shared" si="127"/>
        <v/>
      </c>
      <c r="BH60" s="227" t="str">
        <f t="shared" si="128"/>
        <v/>
      </c>
      <c r="BL60" s="227" t="str">
        <f t="shared" si="129"/>
        <v/>
      </c>
      <c r="BP60" s="227" t="str">
        <f t="shared" si="130"/>
        <v/>
      </c>
      <c r="BT60" s="227" t="str">
        <f t="shared" si="131"/>
        <v/>
      </c>
      <c r="BX60" s="227" t="str">
        <f t="shared" si="132"/>
        <v/>
      </c>
      <c r="CB60" s="227" t="str">
        <f t="shared" si="133"/>
        <v/>
      </c>
      <c r="CF60" s="227" t="str">
        <f t="shared" si="134"/>
        <v/>
      </c>
      <c r="CJ60" s="227" t="str">
        <f t="shared" si="135"/>
        <v/>
      </c>
      <c r="CN60" s="227" t="str">
        <f t="shared" si="136"/>
        <v/>
      </c>
      <c r="CR60" s="227" t="str">
        <f t="shared" si="137"/>
        <v/>
      </c>
      <c r="CV60" s="227" t="str">
        <f t="shared" si="138"/>
        <v/>
      </c>
      <c r="CZ60" s="227" t="str">
        <f t="shared" si="139"/>
        <v/>
      </c>
    </row>
    <row r="61" spans="2:106" x14ac:dyDescent="0.35">
      <c r="AJ61" s="227" t="str">
        <f t="shared" si="124"/>
        <v/>
      </c>
      <c r="AR61" s="227" t="str">
        <f t="shared" si="125"/>
        <v/>
      </c>
      <c r="AV61" s="227" t="str">
        <f t="shared" si="126"/>
        <v/>
      </c>
      <c r="AZ61" s="227" t="str">
        <f t="shared" si="127"/>
        <v/>
      </c>
      <c r="BH61" s="227" t="str">
        <f t="shared" si="128"/>
        <v/>
      </c>
      <c r="BL61" s="227" t="str">
        <f t="shared" si="129"/>
        <v/>
      </c>
      <c r="BP61" s="227" t="str">
        <f t="shared" si="130"/>
        <v/>
      </c>
      <c r="BT61" s="227" t="str">
        <f t="shared" si="131"/>
        <v/>
      </c>
      <c r="BX61" s="227" t="str">
        <f t="shared" si="132"/>
        <v/>
      </c>
      <c r="CB61" s="227" t="str">
        <f t="shared" si="133"/>
        <v/>
      </c>
      <c r="CF61" s="227" t="str">
        <f t="shared" si="134"/>
        <v/>
      </c>
      <c r="CJ61" s="227" t="str">
        <f t="shared" si="135"/>
        <v/>
      </c>
      <c r="CN61" s="227" t="str">
        <f t="shared" si="136"/>
        <v/>
      </c>
      <c r="CR61" s="227" t="str">
        <f t="shared" si="137"/>
        <v/>
      </c>
      <c r="CV61" s="227" t="str">
        <f t="shared" si="138"/>
        <v/>
      </c>
      <c r="CZ61" s="227" t="str">
        <f t="shared" si="139"/>
        <v/>
      </c>
    </row>
    <row r="62" spans="2:106" x14ac:dyDescent="0.35">
      <c r="AJ62" s="227" t="str">
        <f t="shared" si="124"/>
        <v/>
      </c>
      <c r="AR62" s="227" t="str">
        <f t="shared" si="125"/>
        <v/>
      </c>
      <c r="AV62" s="227" t="str">
        <f t="shared" si="126"/>
        <v/>
      </c>
      <c r="AZ62" s="227" t="str">
        <f t="shared" si="127"/>
        <v/>
      </c>
      <c r="BH62" s="227" t="str">
        <f t="shared" si="128"/>
        <v/>
      </c>
      <c r="BL62" s="227" t="str">
        <f t="shared" si="129"/>
        <v/>
      </c>
      <c r="BP62" s="227" t="str">
        <f t="shared" si="130"/>
        <v/>
      </c>
      <c r="BT62" s="227" t="str">
        <f t="shared" si="131"/>
        <v/>
      </c>
      <c r="BX62" s="227" t="str">
        <f t="shared" si="132"/>
        <v/>
      </c>
      <c r="CB62" s="227" t="str">
        <f t="shared" si="133"/>
        <v/>
      </c>
      <c r="CF62" s="227" t="str">
        <f t="shared" si="134"/>
        <v/>
      </c>
      <c r="CJ62" s="227" t="str">
        <f t="shared" si="135"/>
        <v/>
      </c>
      <c r="CN62" s="227" t="str">
        <f t="shared" si="136"/>
        <v/>
      </c>
      <c r="CR62" s="227" t="str">
        <f t="shared" si="137"/>
        <v/>
      </c>
      <c r="CV62" s="227" t="str">
        <f t="shared" si="138"/>
        <v/>
      </c>
      <c r="CZ62" s="227" t="str">
        <f t="shared" si="139"/>
        <v/>
      </c>
    </row>
    <row r="63" spans="2:106" x14ac:dyDescent="0.35">
      <c r="AJ63" s="227" t="str">
        <f t="shared" si="124"/>
        <v/>
      </c>
      <c r="AR63" s="227" t="str">
        <f t="shared" si="125"/>
        <v/>
      </c>
      <c r="AV63" s="227" t="str">
        <f t="shared" si="126"/>
        <v/>
      </c>
      <c r="AZ63" s="227" t="str">
        <f t="shared" si="127"/>
        <v/>
      </c>
      <c r="BH63" s="227" t="str">
        <f t="shared" si="128"/>
        <v/>
      </c>
      <c r="BL63" s="227" t="str">
        <f t="shared" si="129"/>
        <v/>
      </c>
      <c r="BP63" s="227" t="str">
        <f t="shared" si="130"/>
        <v/>
      </c>
      <c r="BT63" s="227" t="str">
        <f t="shared" si="131"/>
        <v/>
      </c>
      <c r="BX63" s="227" t="str">
        <f t="shared" si="132"/>
        <v/>
      </c>
      <c r="CB63" s="227" t="str">
        <f t="shared" si="133"/>
        <v/>
      </c>
      <c r="CF63" s="227" t="str">
        <f t="shared" si="134"/>
        <v/>
      </c>
      <c r="CJ63" s="227" t="str">
        <f t="shared" si="135"/>
        <v/>
      </c>
      <c r="CN63" s="227" t="str">
        <f t="shared" si="136"/>
        <v/>
      </c>
      <c r="CR63" s="227" t="str">
        <f t="shared" si="137"/>
        <v/>
      </c>
      <c r="CV63" s="227" t="str">
        <f t="shared" si="138"/>
        <v/>
      </c>
      <c r="CZ63" s="227" t="str">
        <f t="shared" si="139"/>
        <v/>
      </c>
    </row>
    <row r="64" spans="2:106" x14ac:dyDescent="0.35">
      <c r="AJ64" s="227" t="str">
        <f t="shared" si="124"/>
        <v/>
      </c>
      <c r="AR64" s="227" t="str">
        <f t="shared" si="125"/>
        <v/>
      </c>
      <c r="AV64" s="227" t="str">
        <f t="shared" si="126"/>
        <v/>
      </c>
      <c r="AZ64" s="227" t="str">
        <f t="shared" si="127"/>
        <v/>
      </c>
      <c r="BH64" s="227" t="str">
        <f t="shared" si="128"/>
        <v/>
      </c>
      <c r="BL64" s="227" t="str">
        <f t="shared" si="129"/>
        <v/>
      </c>
      <c r="BP64" s="227" t="str">
        <f t="shared" si="130"/>
        <v/>
      </c>
      <c r="BT64" s="227" t="str">
        <f t="shared" si="131"/>
        <v/>
      </c>
      <c r="BX64" s="227" t="str">
        <f t="shared" si="132"/>
        <v/>
      </c>
      <c r="CB64" s="227" t="str">
        <f t="shared" si="133"/>
        <v/>
      </c>
      <c r="CF64" s="227" t="str">
        <f t="shared" si="134"/>
        <v/>
      </c>
      <c r="CJ64" s="227" t="str">
        <f t="shared" si="135"/>
        <v/>
      </c>
      <c r="CN64" s="227" t="str">
        <f t="shared" si="136"/>
        <v/>
      </c>
      <c r="CR64" s="227" t="str">
        <f t="shared" si="137"/>
        <v/>
      </c>
      <c r="CV64" s="227" t="str">
        <f t="shared" si="138"/>
        <v/>
      </c>
      <c r="CZ64" s="227" t="str">
        <f t="shared" si="139"/>
        <v/>
      </c>
    </row>
    <row r="65" spans="36:104" x14ac:dyDescent="0.35">
      <c r="AJ65" s="227" t="str">
        <f t="shared" si="124"/>
        <v/>
      </c>
      <c r="AR65" s="227" t="str">
        <f t="shared" si="125"/>
        <v/>
      </c>
      <c r="AV65" s="227" t="str">
        <f t="shared" si="126"/>
        <v/>
      </c>
      <c r="AZ65" s="227" t="str">
        <f t="shared" si="127"/>
        <v/>
      </c>
      <c r="BH65" s="227" t="str">
        <f t="shared" si="128"/>
        <v/>
      </c>
      <c r="BL65" s="227" t="str">
        <f t="shared" si="129"/>
        <v/>
      </c>
      <c r="BP65" s="227" t="str">
        <f t="shared" si="130"/>
        <v/>
      </c>
      <c r="BT65" s="227" t="str">
        <f t="shared" si="131"/>
        <v/>
      </c>
      <c r="BX65" s="227" t="str">
        <f t="shared" si="132"/>
        <v/>
      </c>
      <c r="CB65" s="227" t="str">
        <f t="shared" si="133"/>
        <v/>
      </c>
      <c r="CF65" s="227" t="str">
        <f t="shared" si="134"/>
        <v/>
      </c>
      <c r="CJ65" s="227" t="str">
        <f t="shared" si="135"/>
        <v/>
      </c>
      <c r="CN65" s="227" t="str">
        <f t="shared" si="136"/>
        <v/>
      </c>
      <c r="CR65" s="227" t="str">
        <f t="shared" si="137"/>
        <v/>
      </c>
      <c r="CV65" s="227" t="str">
        <f t="shared" si="138"/>
        <v/>
      </c>
      <c r="CZ65" s="227" t="str">
        <f t="shared" si="139"/>
        <v/>
      </c>
    </row>
    <row r="66" spans="36:104" x14ac:dyDescent="0.35">
      <c r="AJ66" s="227" t="str">
        <f t="shared" si="124"/>
        <v/>
      </c>
      <c r="AR66" s="227" t="str">
        <f t="shared" si="125"/>
        <v/>
      </c>
      <c r="AV66" s="227" t="str">
        <f t="shared" si="126"/>
        <v/>
      </c>
      <c r="AZ66" s="227" t="str">
        <f t="shared" si="127"/>
        <v/>
      </c>
      <c r="BH66" s="227" t="str">
        <f t="shared" si="128"/>
        <v/>
      </c>
      <c r="BL66" s="227" t="str">
        <f t="shared" si="129"/>
        <v/>
      </c>
      <c r="BP66" s="227" t="str">
        <f t="shared" si="130"/>
        <v/>
      </c>
      <c r="BT66" s="227" t="str">
        <f t="shared" si="131"/>
        <v/>
      </c>
      <c r="BX66" s="227" t="str">
        <f t="shared" si="132"/>
        <v/>
      </c>
      <c r="CB66" s="227" t="str">
        <f t="shared" si="133"/>
        <v/>
      </c>
      <c r="CF66" s="227" t="str">
        <f t="shared" si="134"/>
        <v/>
      </c>
      <c r="CJ66" s="227" t="str">
        <f t="shared" si="135"/>
        <v/>
      </c>
      <c r="CN66" s="227" t="str">
        <f t="shared" si="136"/>
        <v/>
      </c>
      <c r="CR66" s="227" t="str">
        <f t="shared" si="137"/>
        <v/>
      </c>
      <c r="CV66" s="227" t="str">
        <f t="shared" si="138"/>
        <v/>
      </c>
      <c r="CZ66" s="227" t="str">
        <f t="shared" si="139"/>
        <v/>
      </c>
    </row>
    <row r="67" spans="36:104" x14ac:dyDescent="0.35">
      <c r="AJ67" s="227" t="str">
        <f t="shared" si="124"/>
        <v/>
      </c>
      <c r="AR67" s="227" t="str">
        <f t="shared" si="125"/>
        <v/>
      </c>
      <c r="AV67" s="227" t="str">
        <f t="shared" si="126"/>
        <v/>
      </c>
      <c r="AZ67" s="227" t="str">
        <f t="shared" si="127"/>
        <v/>
      </c>
      <c r="BH67" s="227" t="str">
        <f t="shared" si="128"/>
        <v/>
      </c>
      <c r="BL67" s="227" t="str">
        <f t="shared" si="129"/>
        <v/>
      </c>
      <c r="BP67" s="227" t="str">
        <f t="shared" si="130"/>
        <v/>
      </c>
      <c r="BT67" s="227" t="str">
        <f t="shared" si="131"/>
        <v/>
      </c>
      <c r="BX67" s="227" t="str">
        <f t="shared" si="132"/>
        <v/>
      </c>
      <c r="CB67" s="227" t="str">
        <f t="shared" si="133"/>
        <v/>
      </c>
      <c r="CF67" s="227" t="str">
        <f t="shared" si="134"/>
        <v/>
      </c>
      <c r="CJ67" s="227" t="str">
        <f t="shared" si="135"/>
        <v/>
      </c>
      <c r="CN67" s="227" t="str">
        <f t="shared" si="136"/>
        <v/>
      </c>
      <c r="CR67" s="227" t="str">
        <f t="shared" si="137"/>
        <v/>
      </c>
      <c r="CV67" s="227" t="str">
        <f t="shared" si="138"/>
        <v/>
      </c>
      <c r="CZ67" s="227" t="str">
        <f t="shared" si="139"/>
        <v/>
      </c>
    </row>
    <row r="68" spans="36:104" x14ac:dyDescent="0.35">
      <c r="AJ68" s="227" t="str">
        <f t="shared" si="124"/>
        <v/>
      </c>
      <c r="AR68" s="227" t="str">
        <f t="shared" si="125"/>
        <v/>
      </c>
      <c r="AV68" s="227" t="str">
        <f t="shared" si="126"/>
        <v/>
      </c>
      <c r="AZ68" s="227" t="str">
        <f t="shared" si="127"/>
        <v/>
      </c>
      <c r="BH68" s="227" t="str">
        <f t="shared" si="128"/>
        <v/>
      </c>
      <c r="BL68" s="227" t="str">
        <f t="shared" si="129"/>
        <v/>
      </c>
      <c r="BP68" s="227" t="str">
        <f t="shared" si="130"/>
        <v/>
      </c>
      <c r="BT68" s="227" t="str">
        <f t="shared" si="131"/>
        <v/>
      </c>
      <c r="BX68" s="227" t="str">
        <f t="shared" si="132"/>
        <v/>
      </c>
      <c r="CB68" s="227" t="str">
        <f t="shared" si="133"/>
        <v/>
      </c>
      <c r="CF68" s="227" t="str">
        <f t="shared" si="134"/>
        <v/>
      </c>
      <c r="CJ68" s="227" t="str">
        <f t="shared" si="135"/>
        <v/>
      </c>
      <c r="CN68" s="227" t="str">
        <f t="shared" si="136"/>
        <v/>
      </c>
      <c r="CR68" s="227" t="str">
        <f t="shared" si="137"/>
        <v/>
      </c>
      <c r="CV68" s="227" t="str">
        <f t="shared" si="138"/>
        <v/>
      </c>
      <c r="CZ68" s="227" t="str">
        <f t="shared" si="139"/>
        <v/>
      </c>
    </row>
    <row r="69" spans="36:104" x14ac:dyDescent="0.35">
      <c r="AJ69" s="227" t="str">
        <f t="shared" si="124"/>
        <v/>
      </c>
      <c r="AR69" s="227" t="str">
        <f t="shared" si="125"/>
        <v/>
      </c>
      <c r="AV69" s="227" t="str">
        <f t="shared" si="126"/>
        <v/>
      </c>
      <c r="AZ69" s="227" t="str">
        <f t="shared" si="127"/>
        <v/>
      </c>
      <c r="BH69" s="227" t="str">
        <f t="shared" si="128"/>
        <v/>
      </c>
      <c r="BL69" s="227" t="str">
        <f t="shared" si="129"/>
        <v/>
      </c>
      <c r="BP69" s="227" t="str">
        <f t="shared" si="130"/>
        <v/>
      </c>
      <c r="BT69" s="227" t="str">
        <f t="shared" si="131"/>
        <v/>
      </c>
      <c r="BX69" s="227" t="str">
        <f t="shared" si="132"/>
        <v/>
      </c>
      <c r="CB69" s="227" t="str">
        <f t="shared" si="133"/>
        <v/>
      </c>
      <c r="CF69" s="227" t="str">
        <f t="shared" si="134"/>
        <v/>
      </c>
      <c r="CJ69" s="227" t="str">
        <f t="shared" si="135"/>
        <v/>
      </c>
      <c r="CN69" s="227" t="str">
        <f t="shared" si="136"/>
        <v/>
      </c>
      <c r="CR69" s="227" t="str">
        <f t="shared" si="137"/>
        <v/>
      </c>
      <c r="CV69" s="227" t="str">
        <f t="shared" si="138"/>
        <v/>
      </c>
      <c r="CZ69" s="227" t="str">
        <f t="shared" si="139"/>
        <v/>
      </c>
    </row>
    <row r="70" spans="36:104" x14ac:dyDescent="0.35">
      <c r="AJ70" s="227" t="str">
        <f t="shared" si="124"/>
        <v/>
      </c>
      <c r="AR70" s="227" t="str">
        <f t="shared" si="125"/>
        <v/>
      </c>
      <c r="AV70" s="227" t="str">
        <f t="shared" si="126"/>
        <v/>
      </c>
      <c r="AZ70" s="227" t="str">
        <f t="shared" si="127"/>
        <v/>
      </c>
      <c r="BH70" s="227" t="str">
        <f t="shared" si="128"/>
        <v/>
      </c>
      <c r="BL70" s="227" t="str">
        <f t="shared" si="129"/>
        <v/>
      </c>
      <c r="BP70" s="227" t="str">
        <f t="shared" si="130"/>
        <v/>
      </c>
      <c r="BT70" s="227" t="str">
        <f t="shared" si="131"/>
        <v/>
      </c>
      <c r="BX70" s="227" t="str">
        <f t="shared" si="132"/>
        <v/>
      </c>
      <c r="CB70" s="227" t="str">
        <f t="shared" si="133"/>
        <v/>
      </c>
      <c r="CF70" s="227" t="str">
        <f t="shared" si="134"/>
        <v/>
      </c>
      <c r="CJ70" s="227" t="str">
        <f t="shared" si="135"/>
        <v/>
      </c>
      <c r="CN70" s="227" t="str">
        <f t="shared" si="136"/>
        <v/>
      </c>
      <c r="CR70" s="227" t="str">
        <f t="shared" si="137"/>
        <v/>
      </c>
      <c r="CV70" s="227" t="str">
        <f t="shared" si="138"/>
        <v/>
      </c>
      <c r="CZ70" s="227" t="str">
        <f t="shared" si="139"/>
        <v/>
      </c>
    </row>
    <row r="71" spans="36:104" x14ac:dyDescent="0.35">
      <c r="AJ71" s="227" t="str">
        <f t="shared" si="124"/>
        <v/>
      </c>
      <c r="AR71" s="227" t="str">
        <f t="shared" si="125"/>
        <v/>
      </c>
      <c r="AV71" s="227" t="str">
        <f t="shared" si="126"/>
        <v/>
      </c>
      <c r="AZ71" s="227" t="str">
        <f t="shared" si="127"/>
        <v/>
      </c>
      <c r="BH71" s="227" t="str">
        <f t="shared" si="128"/>
        <v/>
      </c>
      <c r="BL71" s="227" t="str">
        <f t="shared" si="129"/>
        <v/>
      </c>
      <c r="BP71" s="227" t="str">
        <f t="shared" si="130"/>
        <v/>
      </c>
      <c r="BT71" s="227" t="str">
        <f t="shared" si="131"/>
        <v/>
      </c>
      <c r="BX71" s="227" t="str">
        <f t="shared" si="132"/>
        <v/>
      </c>
      <c r="CB71" s="227" t="str">
        <f t="shared" si="133"/>
        <v/>
      </c>
      <c r="CF71" s="227" t="str">
        <f t="shared" si="134"/>
        <v/>
      </c>
      <c r="CJ71" s="227" t="str">
        <f t="shared" si="135"/>
        <v/>
      </c>
      <c r="CN71" s="227" t="str">
        <f t="shared" si="136"/>
        <v/>
      </c>
      <c r="CR71" s="227" t="str">
        <f t="shared" si="137"/>
        <v/>
      </c>
      <c r="CV71" s="227" t="str">
        <f t="shared" si="138"/>
        <v/>
      </c>
      <c r="CZ71" s="227" t="str">
        <f t="shared" si="139"/>
        <v/>
      </c>
    </row>
    <row r="72" spans="36:104" x14ac:dyDescent="0.35">
      <c r="AJ72" s="227" t="str">
        <f t="shared" si="124"/>
        <v/>
      </c>
      <c r="AR72" s="227" t="str">
        <f t="shared" si="125"/>
        <v/>
      </c>
      <c r="AV72" s="227" t="str">
        <f t="shared" si="126"/>
        <v/>
      </c>
      <c r="AZ72" s="227" t="str">
        <f t="shared" si="127"/>
        <v/>
      </c>
      <c r="BH72" s="227" t="str">
        <f t="shared" si="128"/>
        <v/>
      </c>
      <c r="BL72" s="227" t="str">
        <f t="shared" si="129"/>
        <v/>
      </c>
      <c r="BP72" s="227" t="str">
        <f t="shared" si="130"/>
        <v/>
      </c>
      <c r="BT72" s="227" t="str">
        <f t="shared" si="131"/>
        <v/>
      </c>
      <c r="BX72" s="227" t="str">
        <f t="shared" si="132"/>
        <v/>
      </c>
      <c r="CB72" s="227" t="str">
        <f t="shared" si="133"/>
        <v/>
      </c>
      <c r="CF72" s="227" t="str">
        <f t="shared" si="134"/>
        <v/>
      </c>
      <c r="CJ72" s="227" t="str">
        <f t="shared" si="135"/>
        <v/>
      </c>
      <c r="CN72" s="227" t="str">
        <f t="shared" si="136"/>
        <v/>
      </c>
      <c r="CR72" s="227" t="str">
        <f t="shared" si="137"/>
        <v/>
      </c>
      <c r="CV72" s="227" t="str">
        <f t="shared" si="138"/>
        <v/>
      </c>
      <c r="CZ72" s="227" t="str">
        <f t="shared" si="139"/>
        <v/>
      </c>
    </row>
    <row r="73" spans="36:104" x14ac:dyDescent="0.35">
      <c r="AJ73" s="227" t="str">
        <f t="shared" si="124"/>
        <v/>
      </c>
      <c r="AR73" s="227" t="str">
        <f t="shared" si="125"/>
        <v/>
      </c>
      <c r="AV73" s="227" t="str">
        <f t="shared" si="126"/>
        <v/>
      </c>
      <c r="AZ73" s="227" t="str">
        <f t="shared" si="127"/>
        <v/>
      </c>
      <c r="BH73" s="227" t="str">
        <f t="shared" si="128"/>
        <v/>
      </c>
      <c r="BL73" s="227" t="str">
        <f t="shared" si="129"/>
        <v/>
      </c>
      <c r="BP73" s="227" t="str">
        <f t="shared" si="130"/>
        <v/>
      </c>
      <c r="BT73" s="227" t="str">
        <f t="shared" si="131"/>
        <v/>
      </c>
      <c r="BX73" s="227" t="str">
        <f t="shared" si="132"/>
        <v/>
      </c>
      <c r="CB73" s="227" t="str">
        <f t="shared" si="133"/>
        <v/>
      </c>
      <c r="CF73" s="227" t="str">
        <f t="shared" si="134"/>
        <v/>
      </c>
      <c r="CJ73" s="227" t="str">
        <f t="shared" si="135"/>
        <v/>
      </c>
      <c r="CN73" s="227" t="str">
        <f t="shared" si="136"/>
        <v/>
      </c>
      <c r="CR73" s="227" t="str">
        <f t="shared" si="137"/>
        <v/>
      </c>
      <c r="CV73" s="227" t="str">
        <f t="shared" si="138"/>
        <v/>
      </c>
      <c r="CZ73" s="227" t="str">
        <f t="shared" si="139"/>
        <v/>
      </c>
    </row>
    <row r="74" spans="36:104" x14ac:dyDescent="0.35">
      <c r="AJ74" s="227" t="str">
        <f t="shared" si="124"/>
        <v/>
      </c>
      <c r="AR74" s="227" t="str">
        <f t="shared" si="125"/>
        <v/>
      </c>
      <c r="AV74" s="227" t="str">
        <f t="shared" si="126"/>
        <v/>
      </c>
      <c r="AZ74" s="227" t="str">
        <f t="shared" si="127"/>
        <v/>
      </c>
      <c r="BH74" s="227" t="str">
        <f t="shared" si="128"/>
        <v/>
      </c>
      <c r="BL74" s="227" t="str">
        <f t="shared" si="129"/>
        <v/>
      </c>
      <c r="BP74" s="227" t="str">
        <f t="shared" si="130"/>
        <v/>
      </c>
      <c r="BT74" s="227" t="str">
        <f t="shared" si="131"/>
        <v/>
      </c>
      <c r="BX74" s="227" t="str">
        <f t="shared" si="132"/>
        <v/>
      </c>
      <c r="CB74" s="227" t="str">
        <f t="shared" si="133"/>
        <v/>
      </c>
      <c r="CF74" s="227" t="str">
        <f t="shared" si="134"/>
        <v/>
      </c>
      <c r="CJ74" s="227" t="str">
        <f t="shared" si="135"/>
        <v/>
      </c>
      <c r="CN74" s="227" t="str">
        <f t="shared" si="136"/>
        <v/>
      </c>
      <c r="CR74" s="227" t="str">
        <f t="shared" si="137"/>
        <v/>
      </c>
      <c r="CV74" s="227" t="str">
        <f t="shared" si="138"/>
        <v/>
      </c>
      <c r="CZ74" s="227" t="str">
        <f t="shared" si="139"/>
        <v/>
      </c>
    </row>
    <row r="75" spans="36:104" x14ac:dyDescent="0.35">
      <c r="AJ75" s="227" t="str">
        <f t="shared" si="124"/>
        <v/>
      </c>
      <c r="AR75" s="227" t="str">
        <f t="shared" si="125"/>
        <v/>
      </c>
      <c r="AV75" s="227" t="str">
        <f t="shared" si="126"/>
        <v/>
      </c>
      <c r="AZ75" s="227" t="str">
        <f t="shared" si="127"/>
        <v/>
      </c>
      <c r="BH75" s="227" t="str">
        <f t="shared" si="128"/>
        <v/>
      </c>
      <c r="BL75" s="227" t="str">
        <f t="shared" si="129"/>
        <v/>
      </c>
      <c r="BP75" s="227" t="str">
        <f t="shared" si="130"/>
        <v/>
      </c>
      <c r="BT75" s="227" t="str">
        <f t="shared" si="131"/>
        <v/>
      </c>
      <c r="BX75" s="227" t="str">
        <f t="shared" si="132"/>
        <v/>
      </c>
      <c r="CB75" s="227" t="str">
        <f t="shared" si="133"/>
        <v/>
      </c>
      <c r="CF75" s="227" t="str">
        <f t="shared" si="134"/>
        <v/>
      </c>
      <c r="CJ75" s="227" t="str">
        <f t="shared" si="135"/>
        <v/>
      </c>
      <c r="CN75" s="227" t="str">
        <f t="shared" si="136"/>
        <v/>
      </c>
      <c r="CR75" s="227" t="str">
        <f t="shared" si="137"/>
        <v/>
      </c>
      <c r="CV75" s="227" t="str">
        <f t="shared" si="138"/>
        <v/>
      </c>
      <c r="CZ75" s="227" t="str">
        <f t="shared" si="139"/>
        <v/>
      </c>
    </row>
    <row r="76" spans="36:104" x14ac:dyDescent="0.35">
      <c r="AJ76" s="227" t="str">
        <f t="shared" si="124"/>
        <v/>
      </c>
      <c r="AR76" s="227" t="str">
        <f t="shared" si="125"/>
        <v/>
      </c>
      <c r="AV76" s="227" t="str">
        <f t="shared" si="126"/>
        <v/>
      </c>
      <c r="AZ76" s="227" t="str">
        <f t="shared" si="127"/>
        <v/>
      </c>
      <c r="BH76" s="227" t="str">
        <f t="shared" si="128"/>
        <v/>
      </c>
      <c r="BL76" s="227" t="str">
        <f t="shared" si="129"/>
        <v/>
      </c>
      <c r="BP76" s="227" t="str">
        <f t="shared" si="130"/>
        <v/>
      </c>
      <c r="BT76" s="227" t="str">
        <f t="shared" si="131"/>
        <v/>
      </c>
      <c r="BX76" s="227" t="str">
        <f t="shared" si="132"/>
        <v/>
      </c>
      <c r="CB76" s="227" t="str">
        <f t="shared" si="133"/>
        <v/>
      </c>
      <c r="CF76" s="227" t="str">
        <f t="shared" si="134"/>
        <v/>
      </c>
      <c r="CJ76" s="227" t="str">
        <f t="shared" si="135"/>
        <v/>
      </c>
      <c r="CN76" s="227" t="str">
        <f t="shared" si="136"/>
        <v/>
      </c>
      <c r="CR76" s="227" t="str">
        <f t="shared" si="137"/>
        <v/>
      </c>
      <c r="CV76" s="227" t="str">
        <f t="shared" si="138"/>
        <v/>
      </c>
      <c r="CZ76" s="227" t="str">
        <f t="shared" si="139"/>
        <v/>
      </c>
    </row>
    <row r="77" spans="36:104" x14ac:dyDescent="0.35">
      <c r="AJ77" s="227" t="str">
        <f t="shared" si="124"/>
        <v/>
      </c>
      <c r="AR77" s="227" t="str">
        <f t="shared" si="125"/>
        <v/>
      </c>
      <c r="AV77" s="227" t="str">
        <f t="shared" si="126"/>
        <v/>
      </c>
      <c r="AZ77" s="227" t="str">
        <f t="shared" si="127"/>
        <v/>
      </c>
      <c r="BH77" s="227" t="str">
        <f t="shared" si="128"/>
        <v/>
      </c>
      <c r="BL77" s="227" t="str">
        <f t="shared" si="129"/>
        <v/>
      </c>
      <c r="BP77" s="227" t="str">
        <f t="shared" si="130"/>
        <v/>
      </c>
      <c r="BT77" s="227" t="str">
        <f t="shared" si="131"/>
        <v/>
      </c>
      <c r="BX77" s="227" t="str">
        <f t="shared" si="132"/>
        <v/>
      </c>
      <c r="CB77" s="227" t="str">
        <f t="shared" si="133"/>
        <v/>
      </c>
      <c r="CF77" s="227" t="str">
        <f t="shared" si="134"/>
        <v/>
      </c>
      <c r="CJ77" s="227" t="str">
        <f t="shared" si="135"/>
        <v/>
      </c>
      <c r="CN77" s="227" t="str">
        <f t="shared" si="136"/>
        <v/>
      </c>
      <c r="CR77" s="227" t="str">
        <f t="shared" si="137"/>
        <v/>
      </c>
      <c r="CV77" s="227" t="str">
        <f t="shared" si="138"/>
        <v/>
      </c>
      <c r="CZ77" s="227" t="str">
        <f t="shared" si="139"/>
        <v/>
      </c>
    </row>
    <row r="78" spans="36:104" x14ac:dyDescent="0.35">
      <c r="AJ78" s="227" t="str">
        <f t="shared" si="124"/>
        <v/>
      </c>
      <c r="AR78" s="227" t="str">
        <f t="shared" si="125"/>
        <v/>
      </c>
      <c r="AV78" s="227" t="str">
        <f t="shared" si="126"/>
        <v/>
      </c>
      <c r="AZ78" s="227" t="str">
        <f t="shared" si="127"/>
        <v/>
      </c>
      <c r="BH78" s="227" t="str">
        <f t="shared" si="128"/>
        <v/>
      </c>
      <c r="BL78" s="227" t="str">
        <f t="shared" si="129"/>
        <v/>
      </c>
      <c r="BP78" s="227" t="str">
        <f t="shared" si="130"/>
        <v/>
      </c>
      <c r="BT78" s="227" t="str">
        <f t="shared" si="131"/>
        <v/>
      </c>
      <c r="BX78" s="227" t="str">
        <f t="shared" si="132"/>
        <v/>
      </c>
      <c r="CB78" s="227" t="str">
        <f t="shared" si="133"/>
        <v/>
      </c>
      <c r="CF78" s="227" t="str">
        <f t="shared" si="134"/>
        <v/>
      </c>
      <c r="CJ78" s="227" t="str">
        <f t="shared" si="135"/>
        <v/>
      </c>
      <c r="CN78" s="227" t="str">
        <f t="shared" si="136"/>
        <v/>
      </c>
      <c r="CR78" s="227" t="str">
        <f t="shared" si="137"/>
        <v/>
      </c>
      <c r="CV78" s="227" t="str">
        <f t="shared" si="138"/>
        <v/>
      </c>
      <c r="CZ78" s="227" t="str">
        <f t="shared" si="139"/>
        <v/>
      </c>
    </row>
    <row r="79" spans="36:104" x14ac:dyDescent="0.35">
      <c r="AJ79" s="227" t="str">
        <f t="shared" si="124"/>
        <v/>
      </c>
      <c r="AR79" s="227" t="str">
        <f t="shared" si="125"/>
        <v/>
      </c>
      <c r="AV79" s="227" t="str">
        <f t="shared" si="126"/>
        <v/>
      </c>
      <c r="AZ79" s="227" t="str">
        <f t="shared" si="127"/>
        <v/>
      </c>
      <c r="BH79" s="227" t="str">
        <f t="shared" si="128"/>
        <v/>
      </c>
      <c r="BL79" s="227" t="str">
        <f t="shared" si="129"/>
        <v/>
      </c>
      <c r="BP79" s="227" t="str">
        <f t="shared" si="130"/>
        <v/>
      </c>
      <c r="BT79" s="227" t="str">
        <f t="shared" si="131"/>
        <v/>
      </c>
      <c r="BX79" s="227" t="str">
        <f t="shared" si="132"/>
        <v/>
      </c>
      <c r="CB79" s="227" t="str">
        <f t="shared" si="133"/>
        <v/>
      </c>
      <c r="CF79" s="227" t="str">
        <f t="shared" si="134"/>
        <v/>
      </c>
      <c r="CJ79" s="227" t="str">
        <f t="shared" si="135"/>
        <v/>
      </c>
      <c r="CN79" s="227" t="str">
        <f t="shared" si="136"/>
        <v/>
      </c>
      <c r="CR79" s="227" t="str">
        <f t="shared" si="137"/>
        <v/>
      </c>
      <c r="CV79" s="227" t="str">
        <f t="shared" si="138"/>
        <v/>
      </c>
      <c r="CZ79" s="227" t="str">
        <f t="shared" si="139"/>
        <v/>
      </c>
    </row>
    <row r="80" spans="36:104" x14ac:dyDescent="0.35">
      <c r="AJ80" s="227" t="str">
        <f t="shared" si="124"/>
        <v/>
      </c>
      <c r="AR80" s="227" t="str">
        <f t="shared" si="125"/>
        <v/>
      </c>
      <c r="AV80" s="227" t="str">
        <f t="shared" si="126"/>
        <v/>
      </c>
      <c r="AZ80" s="227" t="str">
        <f t="shared" si="127"/>
        <v/>
      </c>
      <c r="BH80" s="227" t="str">
        <f t="shared" si="128"/>
        <v/>
      </c>
      <c r="BL80" s="227" t="str">
        <f t="shared" si="129"/>
        <v/>
      </c>
      <c r="BP80" s="227" t="str">
        <f t="shared" si="130"/>
        <v/>
      </c>
      <c r="BT80" s="227" t="str">
        <f t="shared" si="131"/>
        <v/>
      </c>
      <c r="BX80" s="227" t="str">
        <f t="shared" si="132"/>
        <v/>
      </c>
      <c r="CB80" s="227" t="str">
        <f t="shared" si="133"/>
        <v/>
      </c>
      <c r="CF80" s="227" t="str">
        <f t="shared" si="134"/>
        <v/>
      </c>
      <c r="CJ80" s="227" t="str">
        <f t="shared" si="135"/>
        <v/>
      </c>
      <c r="CN80" s="227" t="str">
        <f t="shared" si="136"/>
        <v/>
      </c>
      <c r="CR80" s="227" t="str">
        <f t="shared" si="137"/>
        <v/>
      </c>
      <c r="CV80" s="227" t="str">
        <f t="shared" si="138"/>
        <v/>
      </c>
      <c r="CZ80" s="227" t="str">
        <f t="shared" si="139"/>
        <v/>
      </c>
    </row>
    <row r="81" spans="36:104" x14ac:dyDescent="0.35">
      <c r="AJ81" s="227" t="str">
        <f t="shared" si="124"/>
        <v/>
      </c>
      <c r="AR81" s="227" t="str">
        <f t="shared" si="125"/>
        <v/>
      </c>
      <c r="AV81" s="227" t="str">
        <f t="shared" si="126"/>
        <v/>
      </c>
      <c r="AZ81" s="227" t="str">
        <f t="shared" si="127"/>
        <v/>
      </c>
      <c r="BH81" s="227" t="str">
        <f t="shared" si="128"/>
        <v/>
      </c>
      <c r="BL81" s="227" t="str">
        <f t="shared" si="129"/>
        <v/>
      </c>
      <c r="BP81" s="227" t="str">
        <f t="shared" si="130"/>
        <v/>
      </c>
      <c r="BT81" s="227" t="str">
        <f t="shared" si="131"/>
        <v/>
      </c>
      <c r="BX81" s="227" t="str">
        <f t="shared" si="132"/>
        <v/>
      </c>
      <c r="CB81" s="227" t="str">
        <f t="shared" si="133"/>
        <v/>
      </c>
      <c r="CF81" s="227" t="str">
        <f t="shared" si="134"/>
        <v/>
      </c>
      <c r="CJ81" s="227" t="str">
        <f t="shared" si="135"/>
        <v/>
      </c>
      <c r="CN81" s="227" t="str">
        <f t="shared" si="136"/>
        <v/>
      </c>
      <c r="CR81" s="227" t="str">
        <f t="shared" si="137"/>
        <v/>
      </c>
      <c r="CV81" s="227" t="str">
        <f t="shared" si="138"/>
        <v/>
      </c>
      <c r="CZ81" s="227" t="str">
        <f t="shared" si="139"/>
        <v/>
      </c>
    </row>
    <row r="82" spans="36:104" x14ac:dyDescent="0.35">
      <c r="AJ82" s="227" t="str">
        <f t="shared" si="124"/>
        <v/>
      </c>
      <c r="AR82" s="227" t="str">
        <f t="shared" si="125"/>
        <v/>
      </c>
      <c r="AV82" s="227" t="str">
        <f t="shared" si="126"/>
        <v/>
      </c>
      <c r="AZ82" s="227" t="str">
        <f t="shared" si="127"/>
        <v/>
      </c>
      <c r="BH82" s="227" t="str">
        <f t="shared" si="128"/>
        <v/>
      </c>
      <c r="BL82" s="227" t="str">
        <f t="shared" si="129"/>
        <v/>
      </c>
      <c r="BP82" s="227" t="str">
        <f t="shared" si="130"/>
        <v/>
      </c>
      <c r="BT82" s="227" t="str">
        <f t="shared" si="131"/>
        <v/>
      </c>
      <c r="BX82" s="227" t="str">
        <f t="shared" si="132"/>
        <v/>
      </c>
      <c r="CB82" s="227" t="str">
        <f t="shared" si="133"/>
        <v/>
      </c>
      <c r="CF82" s="227" t="str">
        <f t="shared" si="134"/>
        <v/>
      </c>
      <c r="CJ82" s="227" t="str">
        <f t="shared" si="135"/>
        <v/>
      </c>
      <c r="CN82" s="227" t="str">
        <f t="shared" si="136"/>
        <v/>
      </c>
      <c r="CR82" s="227" t="str">
        <f t="shared" si="137"/>
        <v/>
      </c>
      <c r="CV82" s="227" t="str">
        <f t="shared" si="138"/>
        <v/>
      </c>
      <c r="CZ82" s="227" t="str">
        <f t="shared" si="139"/>
        <v/>
      </c>
    </row>
    <row r="83" spans="36:104" x14ac:dyDescent="0.35">
      <c r="AJ83" s="227" t="str">
        <f t="shared" si="124"/>
        <v/>
      </c>
      <c r="AR83" s="227" t="str">
        <f t="shared" si="125"/>
        <v/>
      </c>
      <c r="AV83" s="227" t="str">
        <f t="shared" si="126"/>
        <v/>
      </c>
      <c r="AZ83" s="227" t="str">
        <f t="shared" si="127"/>
        <v/>
      </c>
      <c r="BH83" s="227" t="str">
        <f t="shared" si="128"/>
        <v/>
      </c>
      <c r="BL83" s="227" t="str">
        <f t="shared" si="129"/>
        <v/>
      </c>
      <c r="BP83" s="227" t="str">
        <f t="shared" si="130"/>
        <v/>
      </c>
      <c r="BT83" s="227" t="str">
        <f t="shared" si="131"/>
        <v/>
      </c>
      <c r="BX83" s="227" t="str">
        <f t="shared" si="132"/>
        <v/>
      </c>
      <c r="CB83" s="227" t="str">
        <f t="shared" si="133"/>
        <v/>
      </c>
      <c r="CF83" s="227" t="str">
        <f t="shared" si="134"/>
        <v/>
      </c>
      <c r="CJ83" s="227" t="str">
        <f t="shared" si="135"/>
        <v/>
      </c>
      <c r="CN83" s="227" t="str">
        <f t="shared" si="136"/>
        <v/>
      </c>
      <c r="CR83" s="227" t="str">
        <f t="shared" si="137"/>
        <v/>
      </c>
      <c r="CV83" s="227" t="str">
        <f t="shared" si="138"/>
        <v/>
      </c>
      <c r="CZ83" s="227" t="str">
        <f t="shared" si="139"/>
        <v/>
      </c>
    </row>
    <row r="84" spans="36:104" x14ac:dyDescent="0.35">
      <c r="AJ84" s="227" t="str">
        <f t="shared" si="124"/>
        <v/>
      </c>
      <c r="AR84" s="227" t="str">
        <f t="shared" si="125"/>
        <v/>
      </c>
      <c r="AV84" s="227" t="str">
        <f t="shared" si="126"/>
        <v/>
      </c>
      <c r="AZ84" s="227" t="str">
        <f t="shared" si="127"/>
        <v/>
      </c>
      <c r="BH84" s="227" t="str">
        <f t="shared" si="128"/>
        <v/>
      </c>
      <c r="BL84" s="227" t="str">
        <f t="shared" si="129"/>
        <v/>
      </c>
      <c r="BP84" s="227" t="str">
        <f t="shared" si="130"/>
        <v/>
      </c>
      <c r="BT84" s="227" t="str">
        <f t="shared" si="131"/>
        <v/>
      </c>
      <c r="BX84" s="227" t="str">
        <f t="shared" si="132"/>
        <v/>
      </c>
      <c r="CB84" s="227" t="str">
        <f t="shared" si="133"/>
        <v/>
      </c>
      <c r="CF84" s="227" t="str">
        <f t="shared" si="134"/>
        <v/>
      </c>
      <c r="CJ84" s="227" t="str">
        <f t="shared" si="135"/>
        <v/>
      </c>
      <c r="CN84" s="227" t="str">
        <f t="shared" si="136"/>
        <v/>
      </c>
      <c r="CR84" s="227" t="str">
        <f t="shared" si="137"/>
        <v/>
      </c>
      <c r="CV84" s="227" t="str">
        <f t="shared" si="138"/>
        <v/>
      </c>
      <c r="CZ84" s="227" t="str">
        <f t="shared" si="139"/>
        <v/>
      </c>
    </row>
    <row r="85" spans="36:104" x14ac:dyDescent="0.35">
      <c r="AJ85" s="227" t="str">
        <f t="shared" si="124"/>
        <v/>
      </c>
      <c r="AR85" s="227" t="str">
        <f t="shared" si="125"/>
        <v/>
      </c>
      <c r="AV85" s="227" t="str">
        <f t="shared" si="126"/>
        <v/>
      </c>
      <c r="AZ85" s="227" t="str">
        <f t="shared" si="127"/>
        <v/>
      </c>
      <c r="BH85" s="227" t="str">
        <f t="shared" si="128"/>
        <v/>
      </c>
      <c r="BL85" s="227" t="str">
        <f t="shared" si="129"/>
        <v/>
      </c>
      <c r="BP85" s="227" t="str">
        <f t="shared" si="130"/>
        <v/>
      </c>
      <c r="BT85" s="227" t="str">
        <f t="shared" si="131"/>
        <v/>
      </c>
      <c r="BX85" s="227" t="str">
        <f t="shared" si="132"/>
        <v/>
      </c>
      <c r="CB85" s="227" t="str">
        <f t="shared" si="133"/>
        <v/>
      </c>
      <c r="CF85" s="227" t="str">
        <f t="shared" si="134"/>
        <v/>
      </c>
      <c r="CJ85" s="227" t="str">
        <f t="shared" si="135"/>
        <v/>
      </c>
      <c r="CN85" s="227" t="str">
        <f t="shared" si="136"/>
        <v/>
      </c>
      <c r="CR85" s="227" t="str">
        <f t="shared" si="137"/>
        <v/>
      </c>
      <c r="CV85" s="227" t="str">
        <f t="shared" si="138"/>
        <v/>
      </c>
      <c r="CZ85" s="227" t="str">
        <f t="shared" si="139"/>
        <v/>
      </c>
    </row>
    <row r="86" spans="36:104" x14ac:dyDescent="0.35">
      <c r="AJ86" s="227" t="str">
        <f t="shared" si="124"/>
        <v/>
      </c>
      <c r="AR86" s="227" t="str">
        <f t="shared" si="125"/>
        <v/>
      </c>
      <c r="AV86" s="227" t="str">
        <f t="shared" si="126"/>
        <v/>
      </c>
      <c r="AZ86" s="227" t="str">
        <f t="shared" si="127"/>
        <v/>
      </c>
      <c r="BH86" s="227" t="str">
        <f t="shared" si="128"/>
        <v/>
      </c>
      <c r="BL86" s="227" t="str">
        <f t="shared" si="129"/>
        <v/>
      </c>
      <c r="BP86" s="227" t="str">
        <f t="shared" si="130"/>
        <v/>
      </c>
      <c r="BT86" s="227" t="str">
        <f t="shared" si="131"/>
        <v/>
      </c>
      <c r="BX86" s="227" t="str">
        <f t="shared" si="132"/>
        <v/>
      </c>
      <c r="CB86" s="227" t="str">
        <f t="shared" si="133"/>
        <v/>
      </c>
      <c r="CF86" s="227" t="str">
        <f t="shared" si="134"/>
        <v/>
      </c>
      <c r="CJ86" s="227" t="str">
        <f t="shared" si="135"/>
        <v/>
      </c>
      <c r="CN86" s="227" t="str">
        <f t="shared" si="136"/>
        <v/>
      </c>
      <c r="CR86" s="227" t="str">
        <f t="shared" si="137"/>
        <v/>
      </c>
      <c r="CV86" s="227" t="str">
        <f t="shared" si="138"/>
        <v/>
      </c>
      <c r="CZ86" s="227" t="str">
        <f t="shared" si="139"/>
        <v/>
      </c>
    </row>
    <row r="87" spans="36:104" x14ac:dyDescent="0.35">
      <c r="AJ87" s="227" t="str">
        <f t="shared" si="124"/>
        <v/>
      </c>
      <c r="AR87" s="227" t="str">
        <f t="shared" si="125"/>
        <v/>
      </c>
      <c r="AV87" s="227" t="str">
        <f t="shared" si="126"/>
        <v/>
      </c>
      <c r="AZ87" s="227" t="str">
        <f t="shared" si="127"/>
        <v/>
      </c>
      <c r="BH87" s="227" t="str">
        <f t="shared" si="128"/>
        <v/>
      </c>
      <c r="BL87" s="227" t="str">
        <f t="shared" si="129"/>
        <v/>
      </c>
      <c r="BP87" s="227" t="str">
        <f t="shared" si="130"/>
        <v/>
      </c>
      <c r="BT87" s="227" t="str">
        <f t="shared" si="131"/>
        <v/>
      </c>
      <c r="BX87" s="227" t="str">
        <f t="shared" si="132"/>
        <v/>
      </c>
      <c r="CB87" s="227" t="str">
        <f t="shared" si="133"/>
        <v/>
      </c>
      <c r="CF87" s="227" t="str">
        <f t="shared" si="134"/>
        <v/>
      </c>
      <c r="CJ87" s="227" t="str">
        <f t="shared" si="135"/>
        <v/>
      </c>
      <c r="CN87" s="227" t="str">
        <f t="shared" si="136"/>
        <v/>
      </c>
      <c r="CR87" s="227" t="str">
        <f t="shared" si="137"/>
        <v/>
      </c>
      <c r="CV87" s="227" t="str">
        <f t="shared" si="138"/>
        <v/>
      </c>
      <c r="CZ87" s="227" t="str">
        <f t="shared" si="139"/>
        <v/>
      </c>
    </row>
    <row r="88" spans="36:104" x14ac:dyDescent="0.35">
      <c r="AJ88" s="227" t="str">
        <f t="shared" si="124"/>
        <v/>
      </c>
      <c r="AR88" s="227" t="str">
        <f t="shared" si="125"/>
        <v/>
      </c>
      <c r="AV88" s="227" t="str">
        <f t="shared" si="126"/>
        <v/>
      </c>
      <c r="AZ88" s="227" t="str">
        <f t="shared" si="127"/>
        <v/>
      </c>
      <c r="BH88" s="227" t="str">
        <f t="shared" si="128"/>
        <v/>
      </c>
      <c r="BL88" s="227" t="str">
        <f t="shared" si="129"/>
        <v/>
      </c>
      <c r="BP88" s="227" t="str">
        <f t="shared" si="130"/>
        <v/>
      </c>
      <c r="BT88" s="227" t="str">
        <f t="shared" si="131"/>
        <v/>
      </c>
      <c r="BX88" s="227" t="str">
        <f t="shared" si="132"/>
        <v/>
      </c>
      <c r="CB88" s="227" t="str">
        <f t="shared" si="133"/>
        <v/>
      </c>
      <c r="CF88" s="227" t="str">
        <f t="shared" si="134"/>
        <v/>
      </c>
      <c r="CJ88" s="227" t="str">
        <f t="shared" si="135"/>
        <v/>
      </c>
      <c r="CN88" s="227" t="str">
        <f t="shared" si="136"/>
        <v/>
      </c>
      <c r="CR88" s="227" t="str">
        <f t="shared" si="137"/>
        <v/>
      </c>
      <c r="CV88" s="227" t="str">
        <f t="shared" si="138"/>
        <v/>
      </c>
      <c r="CZ88" s="227" t="str">
        <f t="shared" si="139"/>
        <v/>
      </c>
    </row>
    <row r="89" spans="36:104" x14ac:dyDescent="0.35">
      <c r="AJ89" s="227" t="str">
        <f t="shared" si="124"/>
        <v/>
      </c>
      <c r="AR89" s="227" t="str">
        <f t="shared" si="125"/>
        <v/>
      </c>
      <c r="AV89" s="227" t="str">
        <f t="shared" si="126"/>
        <v/>
      </c>
      <c r="AZ89" s="227" t="str">
        <f t="shared" si="127"/>
        <v/>
      </c>
      <c r="BH89" s="227" t="str">
        <f t="shared" si="128"/>
        <v/>
      </c>
      <c r="BL89" s="227" t="str">
        <f t="shared" si="129"/>
        <v/>
      </c>
      <c r="BP89" s="227" t="str">
        <f t="shared" si="130"/>
        <v/>
      </c>
      <c r="BT89" s="227" t="str">
        <f t="shared" si="131"/>
        <v/>
      </c>
      <c r="BX89" s="227" t="str">
        <f t="shared" si="132"/>
        <v/>
      </c>
      <c r="CB89" s="227" t="str">
        <f t="shared" si="133"/>
        <v/>
      </c>
      <c r="CF89" s="227" t="str">
        <f t="shared" si="134"/>
        <v/>
      </c>
      <c r="CJ89" s="227" t="str">
        <f t="shared" si="135"/>
        <v/>
      </c>
      <c r="CN89" s="227" t="str">
        <f t="shared" si="136"/>
        <v/>
      </c>
      <c r="CR89" s="227" t="str">
        <f t="shared" si="137"/>
        <v/>
      </c>
      <c r="CV89" s="227" t="str">
        <f t="shared" si="138"/>
        <v/>
      </c>
      <c r="CZ89" s="227" t="str">
        <f t="shared" si="139"/>
        <v/>
      </c>
    </row>
    <row r="90" spans="36:104" x14ac:dyDescent="0.35">
      <c r="AJ90" s="227" t="str">
        <f t="shared" si="124"/>
        <v/>
      </c>
      <c r="AR90" s="227" t="str">
        <f t="shared" si="125"/>
        <v/>
      </c>
      <c r="AV90" s="227" t="str">
        <f t="shared" si="126"/>
        <v/>
      </c>
      <c r="AZ90" s="227" t="str">
        <f t="shared" si="127"/>
        <v/>
      </c>
      <c r="BH90" s="227" t="str">
        <f t="shared" si="128"/>
        <v/>
      </c>
      <c r="BL90" s="227" t="str">
        <f t="shared" si="129"/>
        <v/>
      </c>
      <c r="BP90" s="227" t="str">
        <f t="shared" si="130"/>
        <v/>
      </c>
      <c r="BT90" s="227" t="str">
        <f t="shared" si="131"/>
        <v/>
      </c>
      <c r="BX90" s="227" t="str">
        <f t="shared" si="132"/>
        <v/>
      </c>
      <c r="CB90" s="227" t="str">
        <f t="shared" si="133"/>
        <v/>
      </c>
      <c r="CF90" s="227" t="str">
        <f t="shared" si="134"/>
        <v/>
      </c>
      <c r="CJ90" s="227" t="str">
        <f t="shared" si="135"/>
        <v/>
      </c>
      <c r="CN90" s="227" t="str">
        <f t="shared" si="136"/>
        <v/>
      </c>
      <c r="CR90" s="227" t="str">
        <f t="shared" si="137"/>
        <v/>
      </c>
      <c r="CV90" s="227" t="str">
        <f t="shared" si="138"/>
        <v/>
      </c>
      <c r="CZ90" s="227" t="str">
        <f t="shared" si="139"/>
        <v/>
      </c>
    </row>
    <row r="91" spans="36:104" x14ac:dyDescent="0.35">
      <c r="AJ91" s="227" t="str">
        <f t="shared" si="124"/>
        <v/>
      </c>
      <c r="AR91" s="227" t="str">
        <f t="shared" si="125"/>
        <v/>
      </c>
      <c r="AV91" s="227" t="str">
        <f t="shared" si="126"/>
        <v/>
      </c>
      <c r="AZ91" s="227" t="str">
        <f t="shared" si="127"/>
        <v/>
      </c>
      <c r="BH91" s="227" t="str">
        <f t="shared" si="128"/>
        <v/>
      </c>
      <c r="BL91" s="227" t="str">
        <f t="shared" si="129"/>
        <v/>
      </c>
      <c r="BP91" s="227" t="str">
        <f t="shared" si="130"/>
        <v/>
      </c>
      <c r="BT91" s="227" t="str">
        <f t="shared" si="131"/>
        <v/>
      </c>
      <c r="BX91" s="227" t="str">
        <f t="shared" si="132"/>
        <v/>
      </c>
      <c r="CB91" s="227" t="str">
        <f t="shared" si="133"/>
        <v/>
      </c>
      <c r="CF91" s="227" t="str">
        <f t="shared" si="134"/>
        <v/>
      </c>
      <c r="CJ91" s="227" t="str">
        <f t="shared" si="135"/>
        <v/>
      </c>
      <c r="CN91" s="227" t="str">
        <f t="shared" si="136"/>
        <v/>
      </c>
      <c r="CR91" s="227" t="str">
        <f t="shared" si="137"/>
        <v/>
      </c>
      <c r="CV91" s="227" t="str">
        <f t="shared" si="138"/>
        <v/>
      </c>
      <c r="CZ91" s="227" t="str">
        <f t="shared" si="139"/>
        <v/>
      </c>
    </row>
  </sheetData>
  <autoFilter ref="C6:DA91">
    <filterColumn colId="12" showButton="0"/>
    <filterColumn colId="18" showButton="0"/>
    <filterColumn colId="27" showButton="0"/>
    <filterColumn colId="28" showButton="0"/>
    <filterColumn colId="29" showButton="0"/>
    <filterColumn colId="31" showButton="0"/>
    <filterColumn colId="32" showButton="0"/>
    <filterColumn colId="33" showButton="0"/>
    <filterColumn colId="35" showButton="0"/>
    <filterColumn colId="36" showButton="0"/>
    <filterColumn colId="37" showButton="0"/>
    <filterColumn colId="39" showButton="0"/>
    <filterColumn colId="40" showButton="0"/>
    <filterColumn colId="41" showButton="0"/>
    <filterColumn colId="43" showButton="0"/>
    <filterColumn colId="44" showButton="0"/>
    <filterColumn colId="45" showButton="0"/>
    <filterColumn colId="47" showButton="0"/>
    <filterColumn colId="48" showButton="0"/>
    <filterColumn colId="49" showButton="0"/>
    <filterColumn colId="51" showButton="0"/>
    <filterColumn colId="52" showButton="0"/>
    <filterColumn colId="53" showButton="0"/>
    <filterColumn colId="55" showButton="0"/>
    <filterColumn colId="56" showButton="0"/>
    <filterColumn colId="57" showButton="0"/>
    <filterColumn colId="59" showButton="0"/>
    <filterColumn colId="60" showButton="0"/>
    <filterColumn colId="61" showButton="0"/>
    <filterColumn colId="63" showButton="0"/>
    <filterColumn colId="64" showButton="0"/>
    <filterColumn colId="65" showButton="0"/>
    <filterColumn colId="67" showButton="0"/>
    <filterColumn colId="68" showButton="0"/>
    <filterColumn colId="69" showButton="0"/>
    <filterColumn colId="71" showButton="0"/>
    <filterColumn colId="72" showButton="0"/>
    <filterColumn colId="73" showButton="0"/>
    <filterColumn colId="75" showButton="0"/>
    <filterColumn colId="76" showButton="0"/>
    <filterColumn colId="77" showButton="0"/>
    <filterColumn colId="79" showButton="0"/>
    <filterColumn colId="80" showButton="0"/>
    <filterColumn colId="81" showButton="0"/>
    <filterColumn colId="83" showButton="0"/>
    <filterColumn colId="84" showButton="0"/>
    <filterColumn colId="85" showButton="0"/>
    <filterColumn colId="87" showButton="0"/>
    <filterColumn colId="88" showButton="0"/>
    <filterColumn colId="89" showButton="0"/>
    <filterColumn colId="91" showButton="0"/>
    <filterColumn colId="92" showButton="0"/>
    <filterColumn colId="93" showButton="0"/>
    <filterColumn colId="95" showButton="0"/>
    <filterColumn colId="96" showButton="0"/>
    <filterColumn colId="97" showButton="0"/>
    <filterColumn colId="99" showButton="0"/>
    <filterColumn colId="100" showButton="0"/>
    <filterColumn colId="101" showButton="0"/>
  </autoFilter>
  <mergeCells count="159">
    <mergeCell ref="E41:E45"/>
    <mergeCell ref="E46:E55"/>
    <mergeCell ref="E56:E57"/>
    <mergeCell ref="M6:N7"/>
    <mergeCell ref="M8:N40"/>
    <mergeCell ref="M41:N45"/>
    <mergeCell ref="M46:N55"/>
    <mergeCell ref="M56:N57"/>
    <mergeCell ref="K6:L7"/>
    <mergeCell ref="K8:L40"/>
    <mergeCell ref="K41:L45"/>
    <mergeCell ref="K46:L55"/>
    <mergeCell ref="K56:L57"/>
    <mergeCell ref="I27:I32"/>
    <mergeCell ref="J27:J32"/>
    <mergeCell ref="I33:I38"/>
    <mergeCell ref="J33:J38"/>
    <mergeCell ref="F27:F32"/>
    <mergeCell ref="F8:F12"/>
    <mergeCell ref="J13:J16"/>
    <mergeCell ref="I13:I16"/>
    <mergeCell ref="F13:F16"/>
    <mergeCell ref="F49:F55"/>
    <mergeCell ref="I39:I40"/>
    <mergeCell ref="F17:F20"/>
    <mergeCell ref="V21:V23"/>
    <mergeCell ref="AT6:AW6"/>
    <mergeCell ref="AX6:BA6"/>
    <mergeCell ref="AH6:AK6"/>
    <mergeCell ref="O56:O57"/>
    <mergeCell ref="R21:R23"/>
    <mergeCell ref="Q10:Q12"/>
    <mergeCell ref="Q21:Q23"/>
    <mergeCell ref="O13:O16"/>
    <mergeCell ref="P13:P16"/>
    <mergeCell ref="O17:O20"/>
    <mergeCell ref="P17:P20"/>
    <mergeCell ref="O21:O26"/>
    <mergeCell ref="P21:P26"/>
    <mergeCell ref="P49:P55"/>
    <mergeCell ref="O49:O55"/>
    <mergeCell ref="P46:P48"/>
    <mergeCell ref="O46:O48"/>
    <mergeCell ref="P41:P45"/>
    <mergeCell ref="O41:O45"/>
    <mergeCell ref="O27:O32"/>
    <mergeCell ref="G6:G7"/>
    <mergeCell ref="AA6:AA7"/>
    <mergeCell ref="CP6:CS6"/>
    <mergeCell ref="CT6:CW6"/>
    <mergeCell ref="Q43:Q45"/>
    <mergeCell ref="J41:J45"/>
    <mergeCell ref="R6:R7"/>
    <mergeCell ref="O6:P7"/>
    <mergeCell ref="Q6:Q7"/>
    <mergeCell ref="X6:X7"/>
    <mergeCell ref="J6:J7"/>
    <mergeCell ref="S27:S28"/>
    <mergeCell ref="U27:U28"/>
    <mergeCell ref="U21:U23"/>
    <mergeCell ref="V31:V32"/>
    <mergeCell ref="P39:P40"/>
    <mergeCell ref="O39:O40"/>
    <mergeCell ref="P27:P32"/>
    <mergeCell ref="V27:V28"/>
    <mergeCell ref="V13:V14"/>
    <mergeCell ref="Q8:Q9"/>
    <mergeCell ref="J8:J12"/>
    <mergeCell ref="O8:O12"/>
    <mergeCell ref="V41:V42"/>
    <mergeCell ref="Q41:Q42"/>
    <mergeCell ref="V43:V45"/>
    <mergeCell ref="I41:I45"/>
    <mergeCell ref="I49:I55"/>
    <mergeCell ref="I46:I48"/>
    <mergeCell ref="CX6:DA6"/>
    <mergeCell ref="CD6:CG6"/>
    <mergeCell ref="CH6:CK6"/>
    <mergeCell ref="AD6:AG6"/>
    <mergeCell ref="AB6:AB7"/>
    <mergeCell ref="AC6:AC7"/>
    <mergeCell ref="T6:T7"/>
    <mergeCell ref="U6:V7"/>
    <mergeCell ref="CL6:CO6"/>
    <mergeCell ref="BZ6:CC6"/>
    <mergeCell ref="BV6:BY6"/>
    <mergeCell ref="BF6:BI6"/>
    <mergeCell ref="BJ6:BM6"/>
    <mergeCell ref="BN6:BQ6"/>
    <mergeCell ref="BR6:BU6"/>
    <mergeCell ref="AP6:AS6"/>
    <mergeCell ref="Y6:Y7"/>
    <mergeCell ref="W6:W7"/>
    <mergeCell ref="Z6:Z7"/>
    <mergeCell ref="BB6:BE6"/>
    <mergeCell ref="AL6:AO6"/>
    <mergeCell ref="Q51:Q55"/>
    <mergeCell ref="R51:R55"/>
    <mergeCell ref="S51:S55"/>
    <mergeCell ref="T51:T55"/>
    <mergeCell ref="U51:U55"/>
    <mergeCell ref="V51:V55"/>
    <mergeCell ref="Q47:Q48"/>
    <mergeCell ref="R47:R48"/>
    <mergeCell ref="U47:U48"/>
    <mergeCell ref="V47:V48"/>
    <mergeCell ref="Q49:Q50"/>
    <mergeCell ref="R49:R50"/>
    <mergeCell ref="S49:S50"/>
    <mergeCell ref="T49:T50"/>
    <mergeCell ref="V49:V50"/>
    <mergeCell ref="I17:I20"/>
    <mergeCell ref="J17:J20"/>
    <mergeCell ref="C8:C57"/>
    <mergeCell ref="J49:J55"/>
    <mergeCell ref="F21:F26"/>
    <mergeCell ref="U31:U32"/>
    <mergeCell ref="U49:U50"/>
    <mergeCell ref="R41:R42"/>
    <mergeCell ref="S41:S42"/>
    <mergeCell ref="R43:R45"/>
    <mergeCell ref="S43:S45"/>
    <mergeCell ref="T41:T42"/>
    <mergeCell ref="T43:T45"/>
    <mergeCell ref="U41:U42"/>
    <mergeCell ref="U43:U45"/>
    <mergeCell ref="P33:P38"/>
    <mergeCell ref="F56:F57"/>
    <mergeCell ref="P56:P57"/>
    <mergeCell ref="I56:I57"/>
    <mergeCell ref="J56:J57"/>
    <mergeCell ref="F33:F38"/>
    <mergeCell ref="F39:F40"/>
    <mergeCell ref="F41:F45"/>
    <mergeCell ref="F46:F48"/>
    <mergeCell ref="I21:I26"/>
    <mergeCell ref="J21:J26"/>
    <mergeCell ref="J46:J48"/>
    <mergeCell ref="Q31:Q32"/>
    <mergeCell ref="J39:J40"/>
    <mergeCell ref="U10:U12"/>
    <mergeCell ref="V10:V12"/>
    <mergeCell ref="C6:C7"/>
    <mergeCell ref="Q13:Q14"/>
    <mergeCell ref="U13:U14"/>
    <mergeCell ref="D6:D7"/>
    <mergeCell ref="H6:H7"/>
    <mergeCell ref="S6:S7"/>
    <mergeCell ref="F6:F7"/>
    <mergeCell ref="I6:I7"/>
    <mergeCell ref="I8:I12"/>
    <mergeCell ref="P8:P12"/>
    <mergeCell ref="U8:U9"/>
    <mergeCell ref="V8:V9"/>
    <mergeCell ref="E6:E7"/>
    <mergeCell ref="E8:E40"/>
    <mergeCell ref="Q27:Q28"/>
    <mergeCell ref="R27:R28"/>
    <mergeCell ref="O33:O38"/>
  </mergeCells>
  <phoneticPr fontId="5" type="noConversion"/>
  <conditionalFormatting sqref="X15:X16">
    <cfRule type="iconSet" priority="119">
      <iconSet iconSet="3Flags" showValue="0">
        <cfvo type="percent" val="0"/>
        <cfvo type="num" val="0.85"/>
        <cfvo type="num" val="0.95"/>
      </iconSet>
    </cfRule>
  </conditionalFormatting>
  <conditionalFormatting sqref="X8">
    <cfRule type="iconSet" priority="106">
      <iconSet iconSet="3Flags" showValue="0">
        <cfvo type="percent" val="0"/>
        <cfvo type="num" val="0.85"/>
        <cfvo type="num" val="0.95"/>
      </iconSet>
    </cfRule>
  </conditionalFormatting>
  <conditionalFormatting sqref="X9:X14 X49 X55:X57 X45:X46 X17:X43">
    <cfRule type="iconSet" priority="415">
      <iconSet iconSet="3Flags" showValue="0">
        <cfvo type="percent" val="0"/>
        <cfvo type="num" val="0.85"/>
        <cfvo type="num" val="0.95"/>
      </iconSet>
    </cfRule>
  </conditionalFormatting>
  <conditionalFormatting sqref="X47">
    <cfRule type="iconSet" priority="101">
      <iconSet iconSet="3Flags" showValue="0">
        <cfvo type="percent" val="0"/>
        <cfvo type="num" val="0.85"/>
        <cfvo type="num" val="0.95"/>
      </iconSet>
    </cfRule>
  </conditionalFormatting>
  <conditionalFormatting sqref="X48">
    <cfRule type="iconSet" priority="99">
      <iconSet iconSet="3Flags" showValue="0">
        <cfvo type="percent" val="0"/>
        <cfvo type="num" val="0.85"/>
        <cfvo type="num" val="0.95"/>
      </iconSet>
    </cfRule>
  </conditionalFormatting>
  <conditionalFormatting sqref="X51">
    <cfRule type="iconSet" priority="97">
      <iconSet iconSet="3Flags" showValue="0">
        <cfvo type="percent" val="0"/>
        <cfvo type="num" val="0.85"/>
        <cfvo type="num" val="0.95"/>
      </iconSet>
    </cfRule>
  </conditionalFormatting>
  <conditionalFormatting sqref="X52">
    <cfRule type="iconSet" priority="95">
      <iconSet iconSet="3Flags" showValue="0">
        <cfvo type="percent" val="0"/>
        <cfvo type="num" val="0.85"/>
        <cfvo type="num" val="0.95"/>
      </iconSet>
    </cfRule>
  </conditionalFormatting>
  <conditionalFormatting sqref="X53">
    <cfRule type="iconSet" priority="93">
      <iconSet iconSet="3Flags" showValue="0">
        <cfvo type="percent" val="0"/>
        <cfvo type="num" val="0.85"/>
        <cfvo type="num" val="0.95"/>
      </iconSet>
    </cfRule>
  </conditionalFormatting>
  <conditionalFormatting sqref="X54">
    <cfRule type="iconSet" priority="91">
      <iconSet iconSet="3Flags" showValue="0">
        <cfvo type="percent" val="0"/>
        <cfvo type="num" val="0.85"/>
        <cfvo type="num" val="0.95"/>
      </iconSet>
    </cfRule>
  </conditionalFormatting>
  <conditionalFormatting sqref="X50">
    <cfRule type="iconSet" priority="89">
      <iconSet iconSet="3Flags" showValue="0">
        <cfvo type="percent" val="0"/>
        <cfvo type="num" val="0.85"/>
        <cfvo type="num" val="0.95"/>
      </iconSet>
    </cfRule>
  </conditionalFormatting>
  <conditionalFormatting sqref="X44">
    <cfRule type="iconSet" priority="29">
      <iconSet iconSet="3Flags" showValue="0">
        <cfvo type="percent" val="0"/>
        <cfvo type="num" val="0.85"/>
        <cfvo type="num" val="0.95"/>
      </iconSet>
    </cfRule>
  </conditionalFormatting>
  <dataValidations xWindow="680" yWindow="770" count="7">
    <dataValidation allowBlank="1" showInputMessage="1" showErrorMessage="1" prompt="PROGRAMADO" sqref="AP7 AT7 BB7 BF7 BJ7 BN7 BR7 BV7 BZ7 CD7 CH7 CL7 CP7 CT7 CX7 AD7 AH7 AX7 AL7"/>
    <dataValidation allowBlank="1" showInputMessage="1" showErrorMessage="1" prompt="EJECUTADO" sqref="AQ7 AU7 BC7 BG7 BK7 BO7 BS7 BW7 CA7 CE7 CI7 CM7 CQ7 CU7 CY7 AE7 AI7 AY7 AM7"/>
    <dataValidation allowBlank="1" showInputMessage="1" showErrorMessage="1" prompt="AVANCE" sqref="AR7 AV7 BD7 BH7 BL7 BP7 BT7 BX7 CB7 CF7 CJ7 CN7 CR7 CV7 CZ7 AF7 AJ7 AZ7 AN7"/>
    <dataValidation allowBlank="1" showInputMessage="1" showErrorMessage="1" prompt="DESEMPEÑO" sqref="AS7 AW7 BA7 BI7 BM7 BQ7 BU7 BY7 CC7 CG7 CK7 CO7 CS7 CW7 DA7 AG7 BE7 AK7 AO7"/>
    <dataValidation allowBlank="1" showInputMessage="1" showErrorMessage="1" prompt="PONDERACIÓN" sqref="R6:R7"/>
    <dataValidation allowBlank="1" showInputMessage="1" showErrorMessage="1" prompt="Ponderación del Indicador" sqref="W6:W7 F6:F7"/>
    <dataValidation allowBlank="1" showInputMessage="1" showErrorMessage="1" prompt="Ponderación de la Estrategia" sqref="Q6:Q7"/>
  </dataValidations>
  <hyperlinks>
    <hyperlink ref="D9" location="'Ficha IC 1'!A1" display="'Ficha IC 1'!A1"/>
    <hyperlink ref="D10:D12" location="'Ficha IC 1'!A1" display="'Ficha IC 1'!A1"/>
    <hyperlink ref="D13" location="'Ficha IC 2'!A1" display="'Ficha IC 2'!A1"/>
    <hyperlink ref="D14:D16" location="'Ficha IC 2'!A1" display="'Ficha IC 2'!A1"/>
    <hyperlink ref="D17" location="'Ficha IC 3'!A1" display="'Ficha IC 3'!A1"/>
    <hyperlink ref="D18:D20" location="'Ficha IC 3'!A1" display="'Ficha IC 3'!A1"/>
    <hyperlink ref="D21" location="'Ficha IC 4'!A1" display="'Ficha IC 4'!A1"/>
    <hyperlink ref="D22:D26" location="'Ficha IC 4'!A1" display="'Ficha IC 4'!A1"/>
    <hyperlink ref="D27" location="'Ficha IC 5'!A1" display="'Ficha IC 5'!A1"/>
    <hyperlink ref="D29:D32" location="'Ficha IC 5'!A1" display="'Ficha IC 5'!A1"/>
    <hyperlink ref="D33" location="'Ficha IC 6'!A1" display="'Ficha IC 6'!A1"/>
    <hyperlink ref="D39" location="'Ficha IC 7'!A1" display="'Ficha IC 7'!A1"/>
    <hyperlink ref="D40" location="'Ficha IC 7'!A1" display="'Ficha IC 7'!A1"/>
    <hyperlink ref="D41" location="'Ficha IC 8'!A1" display="'Ficha IC 8'!A1"/>
    <hyperlink ref="D34:D38" location="'Ficha IC 6'!A1" display="'Ficha IC 6'!A1"/>
    <hyperlink ref="D48" location="'Ficha IC 9'!A1" display="'Ficha IC 9'!A1"/>
    <hyperlink ref="D49" location="'Ficha IC 10'!A1" display="'Ficha IC 10'!A1"/>
    <hyperlink ref="D55" location="'Ficha IC 10'!A1" display="'Ficha IC 10'!A1"/>
    <hyperlink ref="D56" location="'Ficha IC 11'!A1" display="'Ficha IC 11'!A1"/>
    <hyperlink ref="D57" location="'Ficha IC 11'!A1" display="'Ficha IC 11'!A1"/>
    <hyperlink ref="D8" location="'Ficha IC 1'!A1" display="'Ficha IC 1'!A1"/>
    <hyperlink ref="D42" location="'Ficha IC 8'!A1" display="'Ficha IC 8'!A1"/>
    <hyperlink ref="D43" location="'Ficha IC 8'!A1" display="'Ficha IC 8'!A1"/>
    <hyperlink ref="D47" location="'Ficha IC 9'!A1" display="'Ficha IC 9'!A1"/>
    <hyperlink ref="D50" location="'Ficha IC 10'!A1" display="'Ficha IC 10'!A1"/>
    <hyperlink ref="D51" location="'Ficha IC 10'!A1" display="'Ficha IC 10'!A1"/>
    <hyperlink ref="D52" location="'Ficha IC 10'!A1" display="'Ficha IC 10'!A1"/>
    <hyperlink ref="D53" location="'Ficha IC 10'!A1" display="'Ficha IC 10'!A1"/>
    <hyperlink ref="D54" location="'Ficha IC 10'!A1" display="'Ficha IC 10'!A1"/>
    <hyperlink ref="D44" location="'Ficha IC 8'!A1" display="'Ficha IC 8'!A1"/>
    <hyperlink ref="D46" location="'Ficha IC 9'!A1" display="'Ficha IC 9'!A1"/>
    <hyperlink ref="D45" location="'Ficha IC 8'!A1" display="'Ficha IC 8'!A1"/>
  </hyperlinks>
  <pageMargins left="0.7" right="0.7" top="0.75" bottom="0.75" header="0.3" footer="0.3"/>
  <pageSetup scale="13"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iconSet" priority="116" id="{36E8EF46-DD3B-4E70-BC52-F94207597CBF}">
            <x14:iconSet iconSet="3Flags" showValue="0">
              <x14:cfvo type="percent">
                <xm:f>0</xm:f>
              </x14:cfvo>
              <x14:cfvo type="formula">
                <xm:f>'Ficha IC 2'!$U$16</xm:f>
              </x14:cfvo>
              <x14:cfvo type="formula">
                <xm:f>'Ficha IC 2'!$AC$16</xm:f>
              </x14:cfvo>
            </x14:iconSet>
          </x14:cfRule>
          <xm:sqref>P13:P16 AG13:AG16 AK13:AK16 BY13:BY16 CC13:CC16 CG13:CG16 CK13:CK16 CO13:CO16 CS13:CS16 CW13:CW16 DA13:DA16 V13 V15:V16</xm:sqref>
        </x14:conditionalFormatting>
        <x14:conditionalFormatting xmlns:xm="http://schemas.microsoft.com/office/excel/2006/main">
          <x14:cfRule type="iconSet" priority="114" id="{70BABD13-4542-41AF-9DEB-0BE7F85D1DF1}">
            <x14:iconSet iconSet="3Flags" showValue="0">
              <x14:cfvo type="percent">
                <xm:f>0</xm:f>
              </x14:cfvo>
              <x14:cfvo type="formula">
                <xm:f>'Ficha IC 4'!$U$16</xm:f>
              </x14:cfvo>
              <x14:cfvo type="formula">
                <xm:f>'Ficha IC 4'!$AC$16</xm:f>
              </x14:cfvo>
            </x14:iconSet>
          </x14:cfRule>
          <xm:sqref>P21:P26 V21:V26 AG21:AG26 AK21:AK26 BY21:BY26 CC21:CC26 CG21:CG26 CK21:CK26 CO21:CO26 CS21:CS26 CW21:CW26 DA21:DA26</xm:sqref>
        </x14:conditionalFormatting>
        <x14:conditionalFormatting xmlns:xm="http://schemas.microsoft.com/office/excel/2006/main">
          <x14:cfRule type="iconSet" priority="113" id="{8CFBE23C-4CD5-45FC-BADB-94BC35EC5EDD}">
            <x14:iconSet iconSet="3Flags" showValue="0">
              <x14:cfvo type="percent">
                <xm:f>0</xm:f>
              </x14:cfvo>
              <x14:cfvo type="formula">
                <xm:f>'Ficha IC 5'!$V$16</xm:f>
              </x14:cfvo>
              <x14:cfvo type="formula">
                <xm:f>'Ficha IC 5'!$AD$16</xm:f>
              </x14:cfvo>
            </x14:iconSet>
          </x14:cfRule>
          <xm:sqref>P27:P32 AK27 BY27 CC27 CG27 CK27 CO27 CS27 CW27 DA27 V27 DA29:DA32 CW29:CW32 CS29:CS32 CO29:CO32 CK29:CK32 CG29:CG32 CC29:CC32 BY29:BY32 AK29:AK32 AG27:AG32 V29:V31</xm:sqref>
        </x14:conditionalFormatting>
        <x14:conditionalFormatting xmlns:xm="http://schemas.microsoft.com/office/excel/2006/main">
          <x14:cfRule type="iconSet" priority="112" id="{CF2517E0-B897-46A8-8970-F6459B257F26}">
            <x14:iconSet iconSet="3Flags" showValue="0">
              <x14:cfvo type="percent">
                <xm:f>0</xm:f>
              </x14:cfvo>
              <x14:cfvo type="formula">
                <xm:f>'Ficha IC 6'!$U$16</xm:f>
              </x14:cfvo>
              <x14:cfvo type="formula">
                <xm:f>'Ficha IC 6'!$AC$16</xm:f>
              </x14:cfvo>
            </x14:iconSet>
          </x14:cfRule>
          <xm:sqref>P33:P38 AK33:AK38 BY33:BY38 CC33:CC38 CG33:CG38 CK33:CK38 CO33:CO38 CS33:CS38 CW33:CW38 DA33:DA38 V33:V40 AG33:AG40</xm:sqref>
        </x14:conditionalFormatting>
        <x14:conditionalFormatting xmlns:xm="http://schemas.microsoft.com/office/excel/2006/main">
          <x14:cfRule type="iconSet" priority="111" id="{FA1935DD-80ED-4BB7-A585-0D25203F0E67}">
            <x14:iconSet iconSet="3Flags">
              <x14:cfvo type="percent">
                <xm:f>0</xm:f>
              </x14:cfvo>
              <x14:cfvo type="formula">
                <xm:f>'Ficha IC 7'!$U$16</xm:f>
              </x14:cfvo>
              <x14:cfvo type="formula">
                <xm:f>'Ficha IC 7'!$AC$16</xm:f>
              </x14:cfvo>
            </x14:iconSet>
          </x14:cfRule>
          <xm:sqref>AK39:AK40 BY39:BY40 CC39:CC40 CG39:CG40 CK39:CK40 CO39:CO40 CS39:CS40 CW39:CW40 DA39:DA40</xm:sqref>
        </x14:conditionalFormatting>
        <x14:conditionalFormatting xmlns:xm="http://schemas.microsoft.com/office/excel/2006/main">
          <x14:cfRule type="iconSet" priority="110" id="{3D0F257C-106C-49CB-9E7D-29A46AFC4A2E}">
            <x14:iconSet iconSet="3Flags" showValue="0">
              <x14:cfvo type="percent">
                <xm:f>0</xm:f>
              </x14:cfvo>
              <x14:cfvo type="formula">
                <xm:f>'Ficha IC 8'!$U$16</xm:f>
              </x14:cfvo>
              <x14:cfvo type="formula">
                <xm:f>'Ficha IC 8'!$AC$16</xm:f>
              </x14:cfvo>
            </x14:iconSet>
          </x14:cfRule>
          <xm:sqref>P41:P43 AG41:AG43 AK41:AK43 BY41:BY43 CC41:CC43 CG41:CG43 CK41:CK43 CO41:CO43 CS41:CS43 CW41:CW43 DA41:DA43 DA45 CW45 CS45 CO45 CK45 CG45 CC45 AK45 AG45 P45</xm:sqref>
        </x14:conditionalFormatting>
        <x14:conditionalFormatting xmlns:xm="http://schemas.microsoft.com/office/excel/2006/main">
          <x14:cfRule type="iconSet" priority="109" id="{420B2296-CA75-4934-B329-15A9CA9FD3F1}">
            <x14:iconSet iconSet="3Flags" showValue="0">
              <x14:cfvo type="percent">
                <xm:f>0</xm:f>
              </x14:cfvo>
              <x14:cfvo type="formula">
                <xm:f>'Ficha IC 9'!$U$16</xm:f>
              </x14:cfvo>
              <x14:cfvo type="formula">
                <xm:f>'Ficha IC 9'!$AC$16</xm:f>
              </x14:cfvo>
            </x14:iconSet>
          </x14:cfRule>
          <xm:sqref>V46 AG46 AK46 CC46 CG46 CK46 CO46 CS46 CW46 DA46 P46:P49</xm:sqref>
        </x14:conditionalFormatting>
        <x14:conditionalFormatting xmlns:xm="http://schemas.microsoft.com/office/excel/2006/main">
          <x14:cfRule type="iconSet" priority="107" id="{CA7EE239-2A9F-4CB2-9704-64765AEE5075}">
            <x14:iconSet iconSet="3Flags" showValue="0">
              <x14:cfvo type="percent">
                <xm:f>0</xm:f>
              </x14:cfvo>
              <x14:cfvo type="formula">
                <xm:f>'Ficha IC 11'!$U$16</xm:f>
              </x14:cfvo>
              <x14:cfvo type="formula">
                <xm:f>'Ficha IC 11'!$AC$16</xm:f>
              </x14:cfvo>
            </x14:iconSet>
          </x14:cfRule>
          <xm:sqref>P56:P57 V56:V57 AG56:AG57 AK56 CC56 CG56 CK56 CO56 CS56 CW56 DA56</xm:sqref>
        </x14:conditionalFormatting>
        <x14:conditionalFormatting xmlns:xm="http://schemas.microsoft.com/office/excel/2006/main">
          <x14:cfRule type="iconSet" priority="105" id="{BD8ED1EF-B074-478C-814C-C16AF3F34C0F}">
            <x14:iconSet iconSet="3Flags" showValue="0">
              <x14:cfvo type="percent">
                <xm:f>0</xm:f>
              </x14:cfvo>
              <x14:cfvo type="formula">
                <xm:f>'Ficha IC 1'!$V$16</xm:f>
              </x14:cfvo>
              <x14:cfvo type="formula">
                <xm:f>'Ficha IC 1'!$AD$16</xm:f>
              </x14:cfvo>
            </x14:iconSet>
          </x14:cfRule>
          <xm:sqref>V8 AG8 AK8 BY8 CC8 CG8 CK8 CO8 CS8 CW8 DA8</xm:sqref>
        </x14:conditionalFormatting>
        <x14:conditionalFormatting xmlns:xm="http://schemas.microsoft.com/office/excel/2006/main">
          <x14:cfRule type="iconSet" priority="414" id="{CC00A755-BD48-43A6-9D48-A3E70D32C656}">
            <x14:iconSet iconSet="3Flags" showValue="0">
              <x14:cfvo type="percent">
                <xm:f>0</xm:f>
              </x14:cfvo>
              <x14:cfvo type="formula">
                <xm:f>'Ficha IC 1'!$V$16</xm:f>
              </x14:cfvo>
              <x14:cfvo type="formula">
                <xm:f>'Ficha IC 1'!$AD$16</xm:f>
              </x14:cfvo>
            </x14:iconSet>
          </x14:cfRule>
          <xm:sqref>V10:V12 AG9:AG12 AK9:AK12 BY9:BY12 CC9:CC12 CG9:CG12 CK9:CK12 CO9:CO12 CS9:CS12 CW9:CW12 DA9:DA12</xm:sqref>
        </x14:conditionalFormatting>
        <x14:conditionalFormatting xmlns:xm="http://schemas.microsoft.com/office/excel/2006/main">
          <x14:cfRule type="iconSet" priority="418" id="{65CAC9B6-C157-4B58-896B-D98E79E60019}">
            <x14:iconSet iconSet="3Flags" showValue="0">
              <x14:cfvo type="percent">
                <xm:f>0</xm:f>
              </x14:cfvo>
              <x14:cfvo type="formula">
                <xm:f>'Ficha IC 3'!$T$16</xm:f>
              </x14:cfvo>
              <x14:cfvo type="formula">
                <xm:f>'Ficha IC 3'!$AB$16</xm:f>
              </x14:cfvo>
            </x14:iconSet>
          </x14:cfRule>
          <xm:sqref>P17:P20 V17:V20 AG17:AG20 AK17:AK20 BY17:BY20 CC17:CC20 CG17:CG20 CK17:CK20 CO17:CO20 CS17:CS20 CW17:CW20 DA17:DA20</xm:sqref>
        </x14:conditionalFormatting>
        <x14:conditionalFormatting xmlns:xm="http://schemas.microsoft.com/office/excel/2006/main">
          <x14:cfRule type="iconSet" priority="103" id="{9A6FFAC3-357C-492D-8840-338810E8F17D}">
            <x14:iconSet iconSet="3Flags" showValue="0">
              <x14:cfvo type="percent">
                <xm:f>0</xm:f>
              </x14:cfvo>
              <x14:cfvo type="formula">
                <xm:f>'Ficha IC 5'!$V$16</xm:f>
              </x14:cfvo>
              <x14:cfvo type="formula">
                <xm:f>'Ficha IC 5'!$AD$16</xm:f>
              </x14:cfvo>
            </x14:iconSet>
          </x14:cfRule>
          <xm:sqref>V41</xm:sqref>
        </x14:conditionalFormatting>
        <x14:conditionalFormatting xmlns:xm="http://schemas.microsoft.com/office/excel/2006/main">
          <x14:cfRule type="iconSet" priority="102" id="{59FB8418-7931-44C2-99EF-2C8132B3B03F}">
            <x14:iconSet iconSet="3Flags" showValue="0">
              <x14:cfvo type="percent">
                <xm:f>0</xm:f>
              </x14:cfvo>
              <x14:cfvo type="formula">
                <xm:f>'Ficha IC 5'!$V$16</xm:f>
              </x14:cfvo>
              <x14:cfvo type="formula">
                <xm:f>'Ficha IC 5'!$AD$16</xm:f>
              </x14:cfvo>
            </x14:iconSet>
          </x14:cfRule>
          <xm:sqref>V43</xm:sqref>
        </x14:conditionalFormatting>
        <x14:conditionalFormatting xmlns:xm="http://schemas.microsoft.com/office/excel/2006/main">
          <x14:cfRule type="iconSet" priority="100" id="{5D53B5C1-9650-4081-975F-99396F32EBF5}">
            <x14:iconSet iconSet="3Flags" showValue="0">
              <x14:cfvo type="percent">
                <xm:f>0</xm:f>
              </x14:cfvo>
              <x14:cfvo type="formula">
                <xm:f>'Ficha IC 9'!$U$16</xm:f>
              </x14:cfvo>
              <x14:cfvo type="formula">
                <xm:f>'Ficha IC 9'!$AC$16</xm:f>
              </x14:cfvo>
            </x14:iconSet>
          </x14:cfRule>
          <xm:sqref>V47 AG47 AK47 CC47 CG47 CK47 CO47 CS47 CW47 DA47 V49 V51</xm:sqref>
        </x14:conditionalFormatting>
        <x14:conditionalFormatting xmlns:xm="http://schemas.microsoft.com/office/excel/2006/main">
          <x14:cfRule type="iconSet" priority="98" id="{338BE22C-EA6C-4D95-95B3-DE4C49DF56A0}">
            <x14:iconSet iconSet="3Flags" showValue="0">
              <x14:cfvo type="percent">
                <xm:f>0</xm:f>
              </x14:cfvo>
              <x14:cfvo type="formula">
                <xm:f>'Ficha IC 9'!$U$16</xm:f>
              </x14:cfvo>
              <x14:cfvo type="formula">
                <xm:f>'Ficha IC 9'!$AC$16</xm:f>
              </x14:cfvo>
            </x14:iconSet>
          </x14:cfRule>
          <xm:sqref>AG48 AK48 CC48 CG48 CK48 CO48 CS48 CW48 DA48</xm:sqref>
        </x14:conditionalFormatting>
        <x14:conditionalFormatting xmlns:xm="http://schemas.microsoft.com/office/excel/2006/main">
          <x14:cfRule type="iconSet" priority="87" id="{668A664A-A63F-487C-8D81-A7D99D73ACF7}">
            <x14:iconSet iconSet="3Flags" showValue="0">
              <x14:cfvo type="percent">
                <xm:f>0</xm:f>
              </x14:cfvo>
              <x14:cfvo type="formula">
                <xm:f>'Ficha IC 4'!$U$16</xm:f>
              </x14:cfvo>
              <x14:cfvo type="formula">
                <xm:f>'Ficha IC 4'!$AC$16</xm:f>
              </x14:cfvo>
            </x14:iconSet>
          </x14:cfRule>
          <xm:sqref>P8:P12</xm:sqref>
        </x14:conditionalFormatting>
        <x14:conditionalFormatting xmlns:xm="http://schemas.microsoft.com/office/excel/2006/main">
          <x14:cfRule type="iconSet" priority="28" id="{84983FCF-7C5A-415D-8F1B-2A4FFFD25634}">
            <x14:iconSet iconSet="3Flags" showValue="0">
              <x14:cfvo type="percent">
                <xm:f>0</xm:f>
              </x14:cfvo>
              <x14:cfvo type="formula">
                <xm:f>'Ficha IC 8'!$U$16</xm:f>
              </x14:cfvo>
              <x14:cfvo type="formula">
                <xm:f>'Ficha IC 8'!$AC$16</xm:f>
              </x14:cfvo>
            </x14:iconSet>
          </x14:cfRule>
          <xm:sqref>P44 AG44 AK44 CC44 CG44 CK44 CO44 CS44 CW44 DA44 BY44:BY57</xm:sqref>
        </x14:conditionalFormatting>
        <x14:conditionalFormatting xmlns:xm="http://schemas.microsoft.com/office/excel/2006/main">
          <x14:cfRule type="iconSet" priority="27" id="{1B058F3D-2617-432E-A700-1D5358F605D8}">
            <x14:iconSet iconSet="3Flags" showValue="0">
              <x14:cfvo type="percent">
                <xm:f>0</xm:f>
              </x14:cfvo>
              <x14:cfvo type="formula">
                <xm:f>'Ficha IC 5'!$V$16</xm:f>
              </x14:cfvo>
              <x14:cfvo type="formula">
                <xm:f>'Ficha IC 5'!$AD$16</xm:f>
              </x14:cfvo>
            </x14:iconSet>
          </x14:cfRule>
          <xm:sqref>V44</xm:sqref>
        </x14:conditionalFormatting>
        <x14:conditionalFormatting xmlns:xm="http://schemas.microsoft.com/office/excel/2006/main">
          <x14:cfRule type="iconSet" priority="23" id="{DFBD6451-04E9-4587-A7D8-E056D0784395}">
            <x14:iconSet iconSet="3Flags" showValue="0">
              <x14:cfvo type="percent">
                <xm:f>0</xm:f>
              </x14:cfvo>
              <x14:cfvo type="formula">
                <xm:f>'Ficha IC 9'!$U$16</xm:f>
              </x14:cfvo>
              <x14:cfvo type="formula">
                <xm:f>'Ficha IC 9'!$AC$16</xm:f>
              </x14:cfvo>
            </x14:iconSet>
          </x14:cfRule>
          <xm:sqref>P39:P40</xm:sqref>
        </x14:conditionalFormatting>
        <x14:conditionalFormatting xmlns:xm="http://schemas.microsoft.com/office/excel/2006/main">
          <x14:cfRule type="iconSet" priority="419" id="{AE9AFCAC-1D69-4F7B-AD2F-4E3A0C02E60F}">
            <x14:iconSet iconSet="3Flags" showValue="0">
              <x14:cfvo type="percent">
                <xm:f>0</xm:f>
              </x14:cfvo>
              <x14:cfvo type="formula">
                <xm:f>'Ficha IC 10'!$Z$16</xm:f>
              </x14:cfvo>
              <x14:cfvo type="formula">
                <xm:f>'Ficha IC 10'!#REF!</xm:f>
              </x14:cfvo>
            </x14:iconSet>
          </x14:cfRule>
          <xm:sqref>AG49 AK49 CC49 CG49 CK49 CO49 CS49 CW49 DA49 DA55 CW55 CS55 CO55 CK55 CG55 CC55 AK55 AG55</xm:sqref>
        </x14:conditionalFormatting>
        <x14:conditionalFormatting xmlns:xm="http://schemas.microsoft.com/office/excel/2006/main">
          <x14:cfRule type="iconSet" priority="453" id="{067A90B1-9DC9-478A-9D99-10BE2CF0EC92}">
            <x14:iconSet iconSet="3Flags" showValue="0">
              <x14:cfvo type="percent">
                <xm:f>0</xm:f>
              </x14:cfvo>
              <x14:cfvo type="formula">
                <xm:f>'Ficha IC 10'!$Z$16</xm:f>
              </x14:cfvo>
              <x14:cfvo type="formula">
                <xm:f>'Ficha IC 10'!#REF!</xm:f>
              </x14:cfvo>
            </x14:iconSet>
          </x14:cfRule>
          <xm:sqref>DA51 CW51 CS51 CO51 CK51 CG51 CC51 AK51 AG51</xm:sqref>
        </x14:conditionalFormatting>
        <x14:conditionalFormatting xmlns:xm="http://schemas.microsoft.com/office/excel/2006/main">
          <x14:cfRule type="iconSet" priority="470" id="{67BDB3E4-E247-408F-B400-629DB37C25B7}">
            <x14:iconSet iconSet="3Flags" showValue="0">
              <x14:cfvo type="percent">
                <xm:f>0</xm:f>
              </x14:cfvo>
              <x14:cfvo type="formula">
                <xm:f>'Ficha IC 10'!$Z$16</xm:f>
              </x14:cfvo>
              <x14:cfvo type="formula">
                <xm:f>'Ficha IC 10'!#REF!</xm:f>
              </x14:cfvo>
            </x14:iconSet>
          </x14:cfRule>
          <xm:sqref>DA52 CW52 CS52 CO52 CK52 CG52 CC52 AK52 AG52</xm:sqref>
        </x14:conditionalFormatting>
        <x14:conditionalFormatting xmlns:xm="http://schemas.microsoft.com/office/excel/2006/main">
          <x14:cfRule type="iconSet" priority="486" id="{C7D19951-6726-46C3-9547-EAE9084A7751}">
            <x14:iconSet iconSet="3Flags" showValue="0">
              <x14:cfvo type="percent">
                <xm:f>0</xm:f>
              </x14:cfvo>
              <x14:cfvo type="formula">
                <xm:f>'Ficha IC 10'!$Z$16</xm:f>
              </x14:cfvo>
              <x14:cfvo type="formula">
                <xm:f>'Ficha IC 10'!#REF!</xm:f>
              </x14:cfvo>
            </x14:iconSet>
          </x14:cfRule>
          <xm:sqref>DA53 CW53 CS53 CO53 CK53 CG53 CC53 AK53 AG53</xm:sqref>
        </x14:conditionalFormatting>
        <x14:conditionalFormatting xmlns:xm="http://schemas.microsoft.com/office/excel/2006/main">
          <x14:cfRule type="iconSet" priority="502" id="{B4833F17-9B9D-4E0B-9F95-3D7A8B107BF8}">
            <x14:iconSet iconSet="3Flags" showValue="0">
              <x14:cfvo type="percent">
                <xm:f>0</xm:f>
              </x14:cfvo>
              <x14:cfvo type="formula">
                <xm:f>'Ficha IC 10'!$Z$16</xm:f>
              </x14:cfvo>
              <x14:cfvo type="formula">
                <xm:f>'Ficha IC 10'!#REF!</xm:f>
              </x14:cfvo>
            </x14:iconSet>
          </x14:cfRule>
          <xm:sqref>DA54 CW54 CS54 CO54 CK54 CG54 CC54 AK54 AG54</xm:sqref>
        </x14:conditionalFormatting>
        <x14:conditionalFormatting xmlns:xm="http://schemas.microsoft.com/office/excel/2006/main">
          <x14:cfRule type="iconSet" priority="518" id="{6F570098-5B3C-42F7-BBF9-C4273E346BB0}">
            <x14:iconSet iconSet="3Flags" showValue="0">
              <x14:cfvo type="percent">
                <xm:f>0</xm:f>
              </x14:cfvo>
              <x14:cfvo type="formula">
                <xm:f>'Ficha IC 10'!$Z$16</xm:f>
              </x14:cfvo>
              <x14:cfvo type="formula">
                <xm:f>'Ficha IC 10'!#REF!</xm:f>
              </x14:cfvo>
            </x14:iconSet>
          </x14:cfRule>
          <xm:sqref>DA50 CW50 CS50 CO50 CK50 CG50 CC50 AK50 AG50</xm:sqref>
        </x14:conditionalFormatting>
        <x14:conditionalFormatting xmlns:xm="http://schemas.microsoft.com/office/excel/2006/main">
          <x14:cfRule type="iconSet" priority="555" id="{1C6B779A-6F24-47F2-B40A-837CD7C26638}">
            <x14:iconSet iconSet="3Flags" showValue="0">
              <x14:cfvo type="percent">
                <xm:f>0</xm:f>
              </x14:cfvo>
              <x14:cfvo type="formula">
                <xm:f>'Ficha IC 10'!$Z$16</xm:f>
              </x14:cfvo>
              <x14:cfvo type="formula">
                <xm:f>'Ficha IC 10'!#REF!</xm:f>
              </x14:cfvo>
            </x14:iconSet>
          </x14:cfRule>
          <xm:sqref>DA57 CW57 CS57 CO57 CK57 CG57 CC57</xm:sqref>
        </x14:conditionalFormatting>
        <x14:conditionalFormatting xmlns:xm="http://schemas.microsoft.com/office/excel/2006/main">
          <x14:cfRule type="iconSet" priority="18" id="{32CD5150-F958-4113-8D3F-9814E26DC50E}">
            <x14:iconSet iconSet="3Flags" showValue="0">
              <x14:cfvo type="percent">
                <xm:f>0</xm:f>
              </x14:cfvo>
              <x14:cfvo type="formula">
                <xm:f>'Ficha IC 3'!$T$16</xm:f>
              </x14:cfvo>
              <x14:cfvo type="formula">
                <xm:f>'Ficha IC 3'!$AB$16</xm:f>
              </x14:cfvo>
            </x14:iconSet>
          </x14:cfRule>
          <xm:sqref>AK57</xm:sqref>
        </x14:conditionalFormatting>
        <x14:conditionalFormatting xmlns:xm="http://schemas.microsoft.com/office/excel/2006/main">
          <x14:cfRule type="iconSet" priority="15" id="{D2D353E5-6730-4F20-A7DC-1730F80F534F}">
            <x14:iconSet iconSet="3Flags" showValue="0">
              <x14:cfvo type="percent">
                <xm:f>0</xm:f>
              </x14:cfvo>
              <x14:cfvo type="formula">
                <xm:f>'Ficha IC 5'!$V$16</xm:f>
              </x14:cfvo>
              <x14:cfvo type="formula">
                <xm:f>'Ficha IC 5'!$AD$16</xm:f>
              </x14:cfvo>
            </x14:iconSet>
          </x14:cfRule>
          <xm:sqref>AK28 BY28 CC28 CG28 CK28 CO28 CS28 CW28 DA28</xm:sqref>
        </x14:conditionalFormatting>
        <x14:conditionalFormatting xmlns:xm="http://schemas.microsoft.com/office/excel/2006/main">
          <x14:cfRule type="iconSet" priority="11" id="{339729E3-117A-4D90-AC24-10F4B7A593CA}">
            <x14:iconSet iconSet="3Flags" showValue="0">
              <x14:cfvo type="percent">
                <xm:f>0</xm:f>
              </x14:cfvo>
              <x14:cfvo type="formula">
                <xm:f>'Ficha IC 1'!$V$16</xm:f>
              </x14:cfvo>
              <x14:cfvo type="formula">
                <xm:f>'Ficha IC 1'!$AD$16</xm:f>
              </x14:cfvo>
            </x14:iconSet>
          </x14:cfRule>
          <xm:sqref>AO8:AO57</xm:sqref>
        </x14:conditionalFormatting>
        <x14:conditionalFormatting xmlns:xm="http://schemas.microsoft.com/office/excel/2006/main">
          <x14:cfRule type="iconSet" priority="10" id="{9B98EAFC-E287-4E95-AAAC-0498C7F13517}">
            <x14:iconSet iconSet="3Flags" showValue="0">
              <x14:cfvo type="percent">
                <xm:f>0</xm:f>
              </x14:cfvo>
              <x14:cfvo type="formula">
                <xm:f>'Ficha IC 1'!$V$16</xm:f>
              </x14:cfvo>
              <x14:cfvo type="formula">
                <xm:f>'Ficha IC 1'!$AD$16</xm:f>
              </x14:cfvo>
            </x14:iconSet>
          </x14:cfRule>
          <xm:sqref>AS8:AS57</xm:sqref>
        </x14:conditionalFormatting>
        <x14:conditionalFormatting xmlns:xm="http://schemas.microsoft.com/office/excel/2006/main">
          <x14:cfRule type="iconSet" priority="9" id="{D3B51105-272A-4ACF-8615-8E6FE61759B4}">
            <x14:iconSet iconSet="3Flags" showValue="0">
              <x14:cfvo type="percent">
                <xm:f>0</xm:f>
              </x14:cfvo>
              <x14:cfvo type="formula">
                <xm:f>'Ficha IC 1'!$V$16</xm:f>
              </x14:cfvo>
              <x14:cfvo type="formula">
                <xm:f>'Ficha IC 1'!$AD$16</xm:f>
              </x14:cfvo>
            </x14:iconSet>
          </x14:cfRule>
          <xm:sqref>AW8:AW57</xm:sqref>
        </x14:conditionalFormatting>
        <x14:conditionalFormatting xmlns:xm="http://schemas.microsoft.com/office/excel/2006/main">
          <x14:cfRule type="iconSet" priority="8" id="{C0C06E4B-E274-4267-AFC2-ADB3BD43DA76}">
            <x14:iconSet iconSet="3Flags" showValue="0">
              <x14:cfvo type="percent">
                <xm:f>0</xm:f>
              </x14:cfvo>
              <x14:cfvo type="formula">
                <xm:f>'Ficha IC 1'!$V$16</xm:f>
              </x14:cfvo>
              <x14:cfvo type="formula">
                <xm:f>'Ficha IC 1'!$AD$16</xm:f>
              </x14:cfvo>
            </x14:iconSet>
          </x14:cfRule>
          <xm:sqref>BA8:BA57</xm:sqref>
        </x14:conditionalFormatting>
        <x14:conditionalFormatting xmlns:xm="http://schemas.microsoft.com/office/excel/2006/main">
          <x14:cfRule type="iconSet" priority="6" id="{20BEE22D-FB94-4BDD-B3E0-9379CE3E2C2B}">
            <x14:iconSet iconSet="3Flags" showValue="0">
              <x14:cfvo type="percent">
                <xm:f>0</xm:f>
              </x14:cfvo>
              <x14:cfvo type="formula">
                <xm:f>'Ficha IC 1'!$V$16</xm:f>
              </x14:cfvo>
              <x14:cfvo type="formula">
                <xm:f>'Ficha IC 1'!$AD$16</xm:f>
              </x14:cfvo>
            </x14:iconSet>
          </x14:cfRule>
          <xm:sqref>BE8:BE57</xm:sqref>
        </x14:conditionalFormatting>
        <x14:conditionalFormatting xmlns:xm="http://schemas.microsoft.com/office/excel/2006/main">
          <x14:cfRule type="iconSet" priority="5" id="{1FCB6F81-6478-49D0-91FF-BEA86C39F2F8}">
            <x14:iconSet iconSet="3Flags" showValue="0">
              <x14:cfvo type="percent">
                <xm:f>0</xm:f>
              </x14:cfvo>
              <x14:cfvo type="formula">
                <xm:f>'Ficha IC 1'!$V$16</xm:f>
              </x14:cfvo>
              <x14:cfvo type="formula">
                <xm:f>'Ficha IC 1'!$AD$16</xm:f>
              </x14:cfvo>
            </x14:iconSet>
          </x14:cfRule>
          <xm:sqref>BI8:BI57</xm:sqref>
        </x14:conditionalFormatting>
        <x14:conditionalFormatting xmlns:xm="http://schemas.microsoft.com/office/excel/2006/main">
          <x14:cfRule type="iconSet" priority="3" id="{F22F2C5C-DC7B-4042-9597-F0B4A7361584}">
            <x14:iconSet iconSet="3Flags" showValue="0">
              <x14:cfvo type="percent">
                <xm:f>0</xm:f>
              </x14:cfvo>
              <x14:cfvo type="formula">
                <xm:f>'Ficha IC 1'!$V$16</xm:f>
              </x14:cfvo>
              <x14:cfvo type="formula">
                <xm:f>'Ficha IC 1'!$AD$16</xm:f>
              </x14:cfvo>
            </x14:iconSet>
          </x14:cfRule>
          <xm:sqref>BM8:BM57</xm:sqref>
        </x14:conditionalFormatting>
        <x14:conditionalFormatting xmlns:xm="http://schemas.microsoft.com/office/excel/2006/main">
          <x14:cfRule type="iconSet" priority="2" id="{91F14383-A45A-4DF1-9BD3-5B112ADB3710}">
            <x14:iconSet iconSet="3Flags" showValue="0">
              <x14:cfvo type="percent">
                <xm:f>0</xm:f>
              </x14:cfvo>
              <x14:cfvo type="formula">
                <xm:f>'Ficha IC 1'!$V$16</xm:f>
              </x14:cfvo>
              <x14:cfvo type="formula">
                <xm:f>'Ficha IC 1'!$AD$16</xm:f>
              </x14:cfvo>
            </x14:iconSet>
          </x14:cfRule>
          <xm:sqref>BQ8:BQ57</xm:sqref>
        </x14:conditionalFormatting>
        <x14:conditionalFormatting xmlns:xm="http://schemas.microsoft.com/office/excel/2006/main">
          <x14:cfRule type="iconSet" priority="1" id="{98F48BD3-116F-4FD7-9458-9C0556643CCA}">
            <x14:iconSet iconSet="3Flags" showValue="0">
              <x14:cfvo type="percent">
                <xm:f>0</xm:f>
              </x14:cfvo>
              <x14:cfvo type="formula">
                <xm:f>'Ficha IC 1'!$V$16</xm:f>
              </x14:cfvo>
              <x14:cfvo type="formula">
                <xm:f>'Ficha IC 1'!$AD$16</xm:f>
              </x14:cfvo>
            </x14:iconSet>
          </x14:cfRule>
          <xm:sqref>BU8:BU57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EEEAF6"/>
  </sheetPr>
  <dimension ref="B2:BG108"/>
  <sheetViews>
    <sheetView showGridLines="0" topLeftCell="A87" zoomScale="85" zoomScaleNormal="85" workbookViewId="0">
      <selection activeCell="E92" sqref="E92"/>
    </sheetView>
  </sheetViews>
  <sheetFormatPr baseColWidth="10" defaultColWidth="11.453125" defaultRowHeight="14.5" x14ac:dyDescent="0.35"/>
  <cols>
    <col min="1" max="1" width="6.1796875" customWidth="1"/>
    <col min="2" max="2" width="15.81640625" customWidth="1"/>
    <col min="3" max="3" width="55.81640625" customWidth="1"/>
    <col min="4" max="4" width="26" customWidth="1"/>
    <col min="5" max="15" width="13" customWidth="1"/>
    <col min="16" max="16" width="5.1796875" customWidth="1"/>
    <col min="18" max="18" width="2.1796875" customWidth="1"/>
    <col min="20" max="20" width="2.1796875" customWidth="1"/>
    <col min="22" max="22" width="2.1796875" customWidth="1"/>
    <col min="24" max="24" width="2.1796875" customWidth="1"/>
    <col min="26" max="26" width="2.1796875" customWidth="1"/>
    <col min="28" max="28" width="2.1796875" customWidth="1"/>
    <col min="30" max="30" width="2.1796875" customWidth="1"/>
    <col min="32" max="32" width="2.1796875" customWidth="1"/>
    <col min="34" max="34" width="2.1796875" customWidth="1"/>
    <col min="36" max="36" width="2.1796875" customWidth="1"/>
    <col min="38" max="38" width="2.1796875" customWidth="1"/>
    <col min="40" max="40" width="2.1796875" customWidth="1"/>
    <col min="42" max="42" width="2.1796875" customWidth="1"/>
    <col min="44" max="44" width="2.1796875" customWidth="1"/>
    <col min="46" max="46" width="2.1796875" customWidth="1"/>
    <col min="48" max="48" width="2.1796875" customWidth="1"/>
    <col min="50" max="50" width="2.1796875" customWidth="1"/>
    <col min="52" max="52" width="2.1796875" customWidth="1"/>
    <col min="54" max="54" width="2.1796875" customWidth="1"/>
    <col min="56" max="56" width="2.1796875" customWidth="1"/>
    <col min="58" max="58" width="2.1796875" customWidth="1"/>
  </cols>
  <sheetData>
    <row r="2" spans="2:59" x14ac:dyDescent="0.35">
      <c r="B2" s="169" t="s">
        <v>394</v>
      </c>
      <c r="C2" s="170" t="s">
        <v>65</v>
      </c>
      <c r="E2" s="175" t="s">
        <v>427</v>
      </c>
      <c r="F2" s="175" t="s">
        <v>428</v>
      </c>
      <c r="G2" s="175" t="s">
        <v>429</v>
      </c>
      <c r="H2" s="175" t="s">
        <v>430</v>
      </c>
      <c r="I2" s="175" t="s">
        <v>431</v>
      </c>
      <c r="J2" s="175" t="s">
        <v>432</v>
      </c>
      <c r="K2" s="175" t="s">
        <v>433</v>
      </c>
      <c r="L2" s="175" t="s">
        <v>434</v>
      </c>
      <c r="M2" s="175" t="s">
        <v>435</v>
      </c>
      <c r="N2" s="175" t="s">
        <v>436</v>
      </c>
      <c r="O2" s="175" t="s">
        <v>437</v>
      </c>
      <c r="Q2" s="26"/>
      <c r="S2" s="26"/>
      <c r="U2" s="26"/>
      <c r="W2" s="26"/>
      <c r="Y2" s="26"/>
      <c r="AA2" s="26"/>
      <c r="AC2" s="26"/>
      <c r="AE2" s="26"/>
      <c r="AG2" s="26"/>
      <c r="AI2" s="26"/>
      <c r="AK2" s="26"/>
      <c r="AM2" s="26"/>
      <c r="AO2" s="26"/>
      <c r="AQ2" s="26"/>
      <c r="AS2" s="26"/>
      <c r="AU2" s="26"/>
      <c r="AW2" s="26"/>
      <c r="AY2" s="26"/>
      <c r="BA2" s="26"/>
      <c r="BC2" s="26"/>
      <c r="BE2" s="26"/>
      <c r="BG2" s="26"/>
    </row>
    <row r="3" spans="2:59" ht="44.25" customHeight="1" x14ac:dyDescent="0.35">
      <c r="B3" s="165" t="s">
        <v>427</v>
      </c>
      <c r="C3" s="166" t="s">
        <v>526</v>
      </c>
      <c r="E3" s="174" t="s">
        <v>498</v>
      </c>
      <c r="F3" s="174" t="s">
        <v>500</v>
      </c>
      <c r="G3" s="174" t="s">
        <v>503</v>
      </c>
      <c r="H3" s="174" t="s">
        <v>441</v>
      </c>
      <c r="I3" s="174" t="s">
        <v>445</v>
      </c>
      <c r="J3" s="174" t="s">
        <v>449</v>
      </c>
      <c r="K3" s="174" t="s">
        <v>455</v>
      </c>
      <c r="L3" s="174" t="s">
        <v>457</v>
      </c>
      <c r="M3" s="174" t="s">
        <v>459</v>
      </c>
      <c r="N3" s="174" t="s">
        <v>461</v>
      </c>
      <c r="O3" s="174" t="s">
        <v>463</v>
      </c>
      <c r="Q3" s="26"/>
      <c r="S3" s="26"/>
      <c r="U3" s="26"/>
      <c r="W3" s="26"/>
      <c r="Y3" s="26"/>
      <c r="AA3" s="26"/>
      <c r="AC3" s="26"/>
      <c r="AE3" s="26"/>
      <c r="AG3" s="26"/>
      <c r="AI3" s="26"/>
      <c r="AK3" s="26"/>
      <c r="AM3" s="26"/>
      <c r="AO3" s="26"/>
      <c r="AQ3" s="26"/>
      <c r="AS3" s="26"/>
      <c r="AU3" s="26"/>
      <c r="AW3" s="26"/>
      <c r="AY3" s="26"/>
      <c r="BA3" s="26"/>
      <c r="BC3" s="26"/>
      <c r="BE3" s="26"/>
      <c r="BG3" s="26"/>
    </row>
    <row r="4" spans="2:59" ht="75" x14ac:dyDescent="0.35">
      <c r="B4" s="165" t="s">
        <v>428</v>
      </c>
      <c r="C4" s="166" t="s">
        <v>337</v>
      </c>
      <c r="E4" s="176" t="s">
        <v>499</v>
      </c>
      <c r="F4" s="174" t="s">
        <v>501</v>
      </c>
      <c r="G4" s="174" t="s">
        <v>504</v>
      </c>
      <c r="H4" s="174" t="s">
        <v>442</v>
      </c>
      <c r="I4" s="174" t="s">
        <v>446</v>
      </c>
      <c r="J4" s="174" t="s">
        <v>450</v>
      </c>
      <c r="K4" s="176" t="s">
        <v>456</v>
      </c>
      <c r="L4" s="176" t="s">
        <v>458</v>
      </c>
      <c r="M4" s="176" t="s">
        <v>460</v>
      </c>
      <c r="N4" s="176" t="s">
        <v>462</v>
      </c>
      <c r="O4" s="176" t="s">
        <v>464</v>
      </c>
      <c r="Q4" s="26"/>
      <c r="S4" s="26"/>
      <c r="U4" s="26"/>
      <c r="W4" s="26"/>
      <c r="Y4" s="26"/>
      <c r="AA4" s="26"/>
      <c r="AC4" s="26"/>
      <c r="AE4" s="26"/>
      <c r="AG4" s="26"/>
      <c r="AI4" s="26"/>
      <c r="AK4" s="26"/>
      <c r="AM4" s="26"/>
      <c r="AO4" s="26"/>
      <c r="AQ4" s="26"/>
      <c r="AS4" s="26"/>
      <c r="AU4" s="26"/>
      <c r="AW4" s="26"/>
      <c r="AY4" s="26"/>
      <c r="BA4" s="26"/>
      <c r="BC4" s="26"/>
      <c r="BE4" s="26"/>
      <c r="BG4" s="26"/>
    </row>
    <row r="5" spans="2:59" ht="25" x14ac:dyDescent="0.35">
      <c r="B5" s="165" t="s">
        <v>429</v>
      </c>
      <c r="C5" s="167" t="s">
        <v>234</v>
      </c>
      <c r="F5" s="176" t="s">
        <v>502</v>
      </c>
      <c r="G5" s="174" t="s">
        <v>505</v>
      </c>
      <c r="H5" s="174" t="s">
        <v>443</v>
      </c>
      <c r="I5" s="174" t="s">
        <v>447</v>
      </c>
      <c r="J5" s="174" t="s">
        <v>451</v>
      </c>
      <c r="K5" s="26"/>
      <c r="L5" s="26"/>
      <c r="M5" s="26"/>
      <c r="N5" s="26"/>
      <c r="O5" s="26"/>
      <c r="Q5" s="26"/>
      <c r="S5" s="26"/>
      <c r="U5" s="26"/>
      <c r="W5" s="26"/>
      <c r="Y5" s="26"/>
      <c r="AA5" s="26"/>
      <c r="AC5" s="26"/>
      <c r="AE5" s="26"/>
      <c r="AG5" s="26"/>
      <c r="AI5" s="26"/>
      <c r="AK5" s="26"/>
      <c r="AM5" s="26"/>
      <c r="AO5" s="26"/>
      <c r="AQ5" s="26"/>
      <c r="AS5" s="26"/>
      <c r="AU5" s="26"/>
      <c r="AW5" s="26"/>
      <c r="AY5" s="26"/>
      <c r="BA5" s="26"/>
      <c r="BC5" s="26"/>
      <c r="BE5" s="26"/>
      <c r="BG5" s="26"/>
    </row>
    <row r="6" spans="2:59" ht="50" x14ac:dyDescent="0.35">
      <c r="B6" s="165" t="s">
        <v>430</v>
      </c>
      <c r="C6" s="167" t="s">
        <v>134</v>
      </c>
      <c r="G6" s="176" t="s">
        <v>506</v>
      </c>
      <c r="H6" s="176" t="s">
        <v>444</v>
      </c>
      <c r="I6" s="176" t="s">
        <v>448</v>
      </c>
      <c r="J6" s="174" t="s">
        <v>452</v>
      </c>
      <c r="K6" s="26"/>
      <c r="L6" s="26"/>
      <c r="M6" s="26"/>
      <c r="N6" s="26"/>
      <c r="O6" s="26"/>
      <c r="Q6" s="26"/>
      <c r="S6" s="26"/>
      <c r="U6" s="26"/>
      <c r="W6" s="26"/>
      <c r="Y6" s="26"/>
      <c r="AA6" s="26"/>
      <c r="AC6" s="26"/>
      <c r="AE6" s="26"/>
      <c r="AG6" s="26"/>
      <c r="AI6" s="26"/>
      <c r="AK6" s="26"/>
      <c r="AM6" s="26"/>
      <c r="AO6" s="26"/>
      <c r="AQ6" s="26"/>
      <c r="AS6" s="26"/>
      <c r="AU6" s="26"/>
      <c r="AW6" s="26"/>
      <c r="AY6" s="26"/>
      <c r="BA6" s="26"/>
      <c r="BC6" s="26"/>
      <c r="BE6" s="26"/>
      <c r="BG6" s="26"/>
    </row>
    <row r="7" spans="2:59" ht="50" x14ac:dyDescent="0.35">
      <c r="B7" s="165" t="s">
        <v>431</v>
      </c>
      <c r="C7" s="168" t="s">
        <v>156</v>
      </c>
      <c r="J7" s="174" t="s">
        <v>453</v>
      </c>
      <c r="K7" s="26"/>
      <c r="L7" s="26"/>
      <c r="M7" s="26"/>
      <c r="N7" s="26"/>
      <c r="O7" s="26"/>
      <c r="Q7" s="26"/>
      <c r="S7" s="26"/>
      <c r="U7" s="26"/>
      <c r="W7" s="26"/>
      <c r="Y7" s="26"/>
      <c r="AA7" s="26"/>
      <c r="AC7" s="26"/>
      <c r="AE7" s="26"/>
      <c r="AG7" s="26"/>
      <c r="AI7" s="26"/>
      <c r="AK7" s="26"/>
      <c r="AM7" s="26"/>
      <c r="AO7" s="26"/>
      <c r="AQ7" s="26"/>
      <c r="AS7" s="26"/>
      <c r="AU7" s="26"/>
      <c r="AW7" s="26"/>
      <c r="AY7" s="26"/>
      <c r="BA7" s="26"/>
      <c r="BC7" s="26"/>
      <c r="BE7" s="26"/>
      <c r="BG7" s="26"/>
    </row>
    <row r="8" spans="2:59" ht="37.5" x14ac:dyDescent="0.35">
      <c r="B8" s="165" t="s">
        <v>432</v>
      </c>
      <c r="C8" s="168" t="s">
        <v>174</v>
      </c>
      <c r="J8" s="176" t="s">
        <v>454</v>
      </c>
      <c r="K8" s="26"/>
      <c r="L8" s="26"/>
      <c r="M8" s="26"/>
      <c r="N8" s="26"/>
      <c r="O8" s="26"/>
      <c r="Q8" s="26"/>
      <c r="S8" s="26"/>
      <c r="U8" s="26"/>
      <c r="W8" s="26"/>
      <c r="Y8" s="26"/>
      <c r="AA8" s="26"/>
      <c r="AC8" s="26"/>
      <c r="AE8" s="26"/>
      <c r="AG8" s="26"/>
      <c r="AI8" s="26"/>
      <c r="AK8" s="26"/>
      <c r="AM8" s="26"/>
      <c r="AO8" s="26"/>
      <c r="AQ8" s="26"/>
      <c r="AS8" s="26"/>
      <c r="AU8" s="26"/>
      <c r="AW8" s="26"/>
      <c r="AY8" s="26"/>
      <c r="BA8" s="26"/>
      <c r="BC8" s="26"/>
      <c r="BE8" s="26"/>
      <c r="BG8" s="26"/>
    </row>
    <row r="9" spans="2:59" ht="37.5" x14ac:dyDescent="0.35">
      <c r="B9" s="165" t="s">
        <v>433</v>
      </c>
      <c r="C9" s="168" t="s">
        <v>187</v>
      </c>
      <c r="J9" s="52"/>
      <c r="K9" s="26"/>
      <c r="L9" s="26"/>
      <c r="M9" s="26"/>
      <c r="N9" s="26"/>
      <c r="O9" s="26"/>
      <c r="Q9" s="26"/>
      <c r="S9" s="26"/>
      <c r="U9" s="26"/>
      <c r="W9" s="26"/>
      <c r="Y9" s="26"/>
      <c r="AA9" s="26"/>
      <c r="AC9" s="26"/>
      <c r="AE9" s="26"/>
      <c r="AG9" s="26"/>
      <c r="AI9" s="26"/>
      <c r="AK9" s="26"/>
      <c r="AM9" s="26"/>
      <c r="AO9" s="26"/>
      <c r="AQ9" s="26"/>
      <c r="AS9" s="26"/>
      <c r="AU9" s="26"/>
      <c r="AW9" s="26"/>
      <c r="AY9" s="26"/>
      <c r="BA9" s="26"/>
      <c r="BC9" s="26"/>
      <c r="BE9" s="26"/>
      <c r="BG9" s="26"/>
    </row>
    <row r="10" spans="2:59" ht="37.5" x14ac:dyDescent="0.35">
      <c r="B10" s="165" t="s">
        <v>434</v>
      </c>
      <c r="C10" s="168" t="s">
        <v>198</v>
      </c>
      <c r="J10" s="52"/>
      <c r="K10" s="26"/>
      <c r="L10" s="26"/>
      <c r="M10" s="26"/>
      <c r="N10" s="26"/>
      <c r="O10" s="26"/>
      <c r="Q10" s="26"/>
    </row>
    <row r="11" spans="2:59" ht="25" x14ac:dyDescent="0.35">
      <c r="B11" s="165" t="s">
        <v>435</v>
      </c>
      <c r="C11" s="168" t="s">
        <v>295</v>
      </c>
      <c r="J11" s="52"/>
      <c r="K11" s="26"/>
      <c r="L11" s="26"/>
      <c r="M11" s="26"/>
      <c r="N11" s="26"/>
      <c r="O11" s="26"/>
      <c r="Q11" s="26"/>
    </row>
    <row r="12" spans="2:59" ht="50" x14ac:dyDescent="0.35">
      <c r="B12" s="165" t="s">
        <v>436</v>
      </c>
      <c r="C12" s="168" t="s">
        <v>211</v>
      </c>
      <c r="J12" s="52"/>
      <c r="K12" s="26"/>
      <c r="L12" s="26"/>
      <c r="M12" s="26"/>
      <c r="N12" s="26"/>
      <c r="O12" s="26"/>
      <c r="Q12" s="26"/>
    </row>
    <row r="13" spans="2:59" ht="50" x14ac:dyDescent="0.35">
      <c r="B13" s="165" t="s">
        <v>437</v>
      </c>
      <c r="C13" s="171" t="s">
        <v>216</v>
      </c>
      <c r="J13" s="52"/>
      <c r="K13" s="26"/>
      <c r="L13" s="26"/>
      <c r="M13" s="26"/>
      <c r="N13" s="26"/>
      <c r="O13" s="26"/>
      <c r="S13" s="26"/>
      <c r="U13" s="26"/>
      <c r="W13" s="26"/>
      <c r="Y13" s="26"/>
      <c r="AA13" s="26"/>
      <c r="AC13" s="26"/>
      <c r="AE13" s="26"/>
      <c r="AG13" s="26"/>
      <c r="AI13" s="26"/>
      <c r="AK13" s="26"/>
      <c r="AM13" s="26"/>
      <c r="AO13" s="26"/>
      <c r="AQ13" s="26"/>
      <c r="AS13" s="26"/>
      <c r="AU13" s="26"/>
      <c r="AW13" s="26"/>
      <c r="AY13" s="26"/>
      <c r="BA13" s="26"/>
      <c r="BC13" s="26"/>
      <c r="BE13" s="26"/>
      <c r="BG13" s="26"/>
    </row>
    <row r="14" spans="2:59" x14ac:dyDescent="0.35">
      <c r="B14" s="285"/>
      <c r="C14" s="286"/>
      <c r="J14" s="52"/>
      <c r="K14" s="26"/>
      <c r="L14" s="26"/>
      <c r="M14" s="26"/>
      <c r="N14" s="26"/>
      <c r="O14" s="26"/>
    </row>
    <row r="15" spans="2:59" x14ac:dyDescent="0.35">
      <c r="J15" s="52"/>
      <c r="K15" s="26"/>
      <c r="L15" s="26"/>
      <c r="M15" s="26"/>
      <c r="N15" s="26"/>
      <c r="O15" s="26"/>
    </row>
    <row r="16" spans="2:59" x14ac:dyDescent="0.35">
      <c r="J16" s="52"/>
      <c r="K16" s="26"/>
      <c r="L16" s="26"/>
      <c r="M16" s="26"/>
      <c r="N16" s="26"/>
      <c r="O16" s="26"/>
    </row>
    <row r="17" spans="2:37" x14ac:dyDescent="0.35">
      <c r="E17" s="26"/>
      <c r="F17" s="26"/>
      <c r="G17" s="26"/>
      <c r="H17" s="26"/>
      <c r="I17" s="26"/>
      <c r="J17" s="26"/>
      <c r="K17" s="26"/>
      <c r="L17" s="26"/>
      <c r="M17" s="26"/>
      <c r="N17" s="26"/>
      <c r="O17" s="26"/>
    </row>
    <row r="18" spans="2:37" x14ac:dyDescent="0.35">
      <c r="B18" s="187" t="s">
        <v>377</v>
      </c>
      <c r="C18" s="186" t="s">
        <v>236</v>
      </c>
      <c r="E18" s="175" t="s">
        <v>498</v>
      </c>
      <c r="F18" s="175" t="s">
        <v>499</v>
      </c>
      <c r="G18" s="175" t="s">
        <v>500</v>
      </c>
      <c r="H18" s="175" t="s">
        <v>501</v>
      </c>
      <c r="I18" s="175" t="s">
        <v>502</v>
      </c>
      <c r="J18" s="175" t="s">
        <v>503</v>
      </c>
      <c r="K18" s="175" t="s">
        <v>504</v>
      </c>
      <c r="L18" s="175" t="s">
        <v>505</v>
      </c>
      <c r="M18" s="175" t="s">
        <v>506</v>
      </c>
      <c r="N18" s="175" t="s">
        <v>441</v>
      </c>
      <c r="O18" s="175" t="s">
        <v>442</v>
      </c>
      <c r="Q18" s="26"/>
    </row>
    <row r="19" spans="2:37" ht="26.25" customHeight="1" x14ac:dyDescent="0.35">
      <c r="B19" s="185" t="s">
        <v>498</v>
      </c>
      <c r="C19" s="183" t="s">
        <v>296</v>
      </c>
      <c r="E19" s="176" t="s">
        <v>465</v>
      </c>
      <c r="F19" s="176" t="s">
        <v>507</v>
      </c>
      <c r="G19" s="176" t="s">
        <v>510</v>
      </c>
      <c r="H19" s="176" t="s">
        <v>512</v>
      </c>
      <c r="I19" s="305" t="s">
        <v>513</v>
      </c>
      <c r="J19" s="174" t="s">
        <v>467</v>
      </c>
      <c r="K19" s="176" t="s">
        <v>468</v>
      </c>
      <c r="L19" s="176" t="s">
        <v>469</v>
      </c>
      <c r="M19" s="176" t="s">
        <v>470</v>
      </c>
      <c r="N19" s="174" t="s">
        <v>471</v>
      </c>
      <c r="O19" s="176" t="s">
        <v>474</v>
      </c>
    </row>
    <row r="20" spans="2:37" ht="37.5" x14ac:dyDescent="0.35">
      <c r="B20" s="185" t="s">
        <v>499</v>
      </c>
      <c r="C20" s="183" t="s">
        <v>368</v>
      </c>
      <c r="E20" s="176" t="s">
        <v>466</v>
      </c>
      <c r="F20" s="176" t="s">
        <v>508</v>
      </c>
      <c r="G20" s="176" t="s">
        <v>511</v>
      </c>
      <c r="H20" s="26"/>
      <c r="I20" s="26"/>
      <c r="J20" s="176"/>
      <c r="K20" s="26"/>
      <c r="L20" s="26"/>
      <c r="M20" s="26"/>
      <c r="N20" s="174" t="s">
        <v>472</v>
      </c>
      <c r="O20" s="26"/>
    </row>
    <row r="21" spans="2:37" s="173" customFormat="1" ht="69.75" customHeight="1" x14ac:dyDescent="0.35">
      <c r="B21" s="184" t="s">
        <v>500</v>
      </c>
      <c r="C21" s="183" t="s">
        <v>311</v>
      </c>
      <c r="D21"/>
      <c r="E21" s="26"/>
      <c r="F21" s="176" t="s">
        <v>509</v>
      </c>
      <c r="G21" s="26"/>
      <c r="H21" s="26"/>
      <c r="I21" s="26"/>
      <c r="J21" s="26"/>
      <c r="K21" s="26"/>
      <c r="L21" s="26"/>
      <c r="M21" s="26"/>
      <c r="N21" s="176" t="s">
        <v>473</v>
      </c>
      <c r="O21" s="26"/>
      <c r="P21"/>
      <c r="Q21"/>
    </row>
    <row r="22" spans="2:37" s="173" customFormat="1" ht="94.5" customHeight="1" x14ac:dyDescent="0.35">
      <c r="B22" s="184" t="s">
        <v>501</v>
      </c>
      <c r="C22" s="183" t="s">
        <v>310</v>
      </c>
      <c r="D22"/>
      <c r="E22"/>
      <c r="F22"/>
      <c r="G22"/>
      <c r="H22"/>
      <c r="I22"/>
      <c r="J22"/>
      <c r="K22"/>
      <c r="L22"/>
      <c r="M22"/>
      <c r="N22"/>
      <c r="O22"/>
      <c r="P22"/>
      <c r="Q22"/>
    </row>
    <row r="23" spans="2:37" ht="58.5" customHeight="1" x14ac:dyDescent="0.35">
      <c r="B23" s="182" t="s">
        <v>502</v>
      </c>
      <c r="C23" s="179" t="s">
        <v>398</v>
      </c>
      <c r="S23" s="26"/>
      <c r="U23" s="26"/>
      <c r="W23" s="26"/>
      <c r="Y23" s="26"/>
      <c r="AA23" s="26"/>
      <c r="AC23" s="26"/>
      <c r="AE23" s="26"/>
      <c r="AG23" s="26"/>
      <c r="AI23" s="26"/>
      <c r="AK23" s="26"/>
    </row>
    <row r="24" spans="2:37" ht="28.5" customHeight="1" x14ac:dyDescent="0.35">
      <c r="B24" s="180" t="s">
        <v>503</v>
      </c>
      <c r="C24" s="181" t="s">
        <v>237</v>
      </c>
      <c r="E24" s="175" t="s">
        <v>443</v>
      </c>
      <c r="F24" s="175" t="s">
        <v>444</v>
      </c>
      <c r="G24" s="175" t="s">
        <v>445</v>
      </c>
      <c r="H24" s="175" t="s">
        <v>446</v>
      </c>
      <c r="I24" s="175" t="s">
        <v>447</v>
      </c>
      <c r="J24" s="175" t="s">
        <v>448</v>
      </c>
      <c r="K24" s="175" t="s">
        <v>449</v>
      </c>
      <c r="L24" s="175" t="s">
        <v>450</v>
      </c>
      <c r="M24" s="175" t="s">
        <v>451</v>
      </c>
      <c r="N24" s="175" t="s">
        <v>452</v>
      </c>
      <c r="O24" s="175" t="s">
        <v>453</v>
      </c>
      <c r="Q24" s="173"/>
    </row>
    <row r="25" spans="2:37" ht="48.75" customHeight="1" x14ac:dyDescent="0.35">
      <c r="B25" s="180" t="s">
        <v>504</v>
      </c>
      <c r="C25" s="179" t="s">
        <v>297</v>
      </c>
      <c r="E25" s="176" t="s">
        <v>475</v>
      </c>
      <c r="F25" s="176" t="s">
        <v>476</v>
      </c>
      <c r="G25" s="176" t="s">
        <v>477</v>
      </c>
      <c r="H25" s="176" t="s">
        <v>478</v>
      </c>
      <c r="I25" s="176" t="s">
        <v>479</v>
      </c>
      <c r="J25" s="176" t="s">
        <v>480</v>
      </c>
      <c r="K25" s="176" t="s">
        <v>482</v>
      </c>
      <c r="L25" s="176" t="s">
        <v>483</v>
      </c>
      <c r="M25" s="176" t="s">
        <v>484</v>
      </c>
      <c r="N25" s="176" t="s">
        <v>485</v>
      </c>
      <c r="O25" s="176" t="s">
        <v>486</v>
      </c>
      <c r="Q25" s="173"/>
    </row>
    <row r="26" spans="2:37" ht="81.75" customHeight="1" x14ac:dyDescent="0.35">
      <c r="B26" s="180" t="s">
        <v>505</v>
      </c>
      <c r="C26" s="179" t="s">
        <v>298</v>
      </c>
      <c r="G26" s="176" t="s">
        <v>767</v>
      </c>
      <c r="J26" s="176" t="s">
        <v>481</v>
      </c>
      <c r="Q26" s="26"/>
    </row>
    <row r="27" spans="2:37" ht="42" customHeight="1" x14ac:dyDescent="0.35">
      <c r="B27" s="180" t="s">
        <v>506</v>
      </c>
      <c r="C27" s="179" t="s">
        <v>223</v>
      </c>
      <c r="D27" s="173"/>
      <c r="P27" s="173"/>
    </row>
    <row r="28" spans="2:37" ht="33" customHeight="1" x14ac:dyDescent="0.35">
      <c r="B28" s="180" t="s">
        <v>441</v>
      </c>
      <c r="C28" s="181" t="s">
        <v>136</v>
      </c>
      <c r="D28" s="173"/>
      <c r="E28" s="175" t="s">
        <v>454</v>
      </c>
      <c r="F28" s="175" t="s">
        <v>455</v>
      </c>
      <c r="G28" s="175" t="s">
        <v>456</v>
      </c>
      <c r="H28" s="175" t="s">
        <v>457</v>
      </c>
      <c r="I28" s="175" t="s">
        <v>458</v>
      </c>
      <c r="J28" s="175" t="s">
        <v>459</v>
      </c>
      <c r="K28" s="175" t="s">
        <v>460</v>
      </c>
      <c r="L28" s="175" t="s">
        <v>461</v>
      </c>
      <c r="M28" s="175" t="s">
        <v>462</v>
      </c>
      <c r="N28" s="175" t="s">
        <v>463</v>
      </c>
      <c r="O28" s="175" t="s">
        <v>464</v>
      </c>
      <c r="P28" s="173"/>
    </row>
    <row r="29" spans="2:37" s="173" customFormat="1" ht="40.5" customHeight="1" x14ac:dyDescent="0.35">
      <c r="B29" s="180" t="s">
        <v>442</v>
      </c>
      <c r="C29" s="179" t="s">
        <v>142</v>
      </c>
      <c r="D29"/>
      <c r="E29" s="176" t="s">
        <v>487</v>
      </c>
      <c r="F29" s="176" t="s">
        <v>488</v>
      </c>
      <c r="G29" s="176" t="s">
        <v>519</v>
      </c>
      <c r="H29" s="176" t="s">
        <v>489</v>
      </c>
      <c r="I29" s="176" t="s">
        <v>491</v>
      </c>
      <c r="J29" s="176" t="s">
        <v>494</v>
      </c>
      <c r="K29" s="176" t="s">
        <v>495</v>
      </c>
      <c r="L29" s="176" t="s">
        <v>609</v>
      </c>
      <c r="M29" s="176" t="s">
        <v>611</v>
      </c>
      <c r="N29" s="176" t="s">
        <v>616</v>
      </c>
      <c r="O29" s="176" t="s">
        <v>749</v>
      </c>
      <c r="P29"/>
      <c r="Q29"/>
    </row>
    <row r="30" spans="2:37" s="173" customFormat="1" ht="40.5" customHeight="1" x14ac:dyDescent="0.35">
      <c r="B30" s="180" t="s">
        <v>443</v>
      </c>
      <c r="C30" s="179" t="s">
        <v>224</v>
      </c>
      <c r="D30"/>
      <c r="E30"/>
      <c r="F30"/>
      <c r="G30"/>
      <c r="H30" s="176" t="s">
        <v>490</v>
      </c>
      <c r="I30" s="176" t="s">
        <v>492</v>
      </c>
      <c r="J30"/>
      <c r="K30" s="176" t="s">
        <v>496</v>
      </c>
      <c r="L30" s="176" t="s">
        <v>610</v>
      </c>
      <c r="M30" s="176" t="s">
        <v>612</v>
      </c>
      <c r="N30"/>
      <c r="O30"/>
      <c r="P30"/>
      <c r="Q30"/>
    </row>
    <row r="31" spans="2:37" ht="30.75" customHeight="1" x14ac:dyDescent="0.35">
      <c r="B31" s="180" t="s">
        <v>444</v>
      </c>
      <c r="C31" s="179" t="s">
        <v>155</v>
      </c>
      <c r="I31" s="176" t="s">
        <v>493</v>
      </c>
      <c r="M31" s="176" t="s">
        <v>613</v>
      </c>
    </row>
    <row r="32" spans="2:37" ht="41.25" customHeight="1" x14ac:dyDescent="0.35">
      <c r="B32" s="180" t="s">
        <v>445</v>
      </c>
      <c r="C32" s="179" t="s">
        <v>225</v>
      </c>
      <c r="M32" s="176" t="s">
        <v>614</v>
      </c>
      <c r="Q32" s="173"/>
    </row>
    <row r="33" spans="2:17" ht="33" customHeight="1" x14ac:dyDescent="0.35">
      <c r="B33" s="180" t="s">
        <v>446</v>
      </c>
      <c r="C33" s="179" t="s">
        <v>165</v>
      </c>
      <c r="M33" s="176" t="s">
        <v>615</v>
      </c>
      <c r="Q33" s="173"/>
    </row>
    <row r="34" spans="2:17" ht="56.25" customHeight="1" x14ac:dyDescent="0.35">
      <c r="B34" s="180" t="s">
        <v>447</v>
      </c>
      <c r="C34" s="181" t="s">
        <v>170</v>
      </c>
    </row>
    <row r="35" spans="2:17" ht="69" customHeight="1" x14ac:dyDescent="0.35">
      <c r="B35" s="180" t="s">
        <v>448</v>
      </c>
      <c r="C35" s="179" t="s">
        <v>226</v>
      </c>
      <c r="D35" s="173"/>
      <c r="P35" s="173"/>
    </row>
    <row r="36" spans="2:17" ht="43.5" customHeight="1" x14ac:dyDescent="0.35">
      <c r="B36" s="180" t="s">
        <v>449</v>
      </c>
      <c r="C36" s="179" t="s">
        <v>176</v>
      </c>
      <c r="D36" s="173"/>
      <c r="P36" s="173"/>
    </row>
    <row r="37" spans="2:17" ht="68.25" customHeight="1" x14ac:dyDescent="0.35">
      <c r="B37" s="180" t="s">
        <v>450</v>
      </c>
      <c r="C37" s="179" t="s">
        <v>227</v>
      </c>
    </row>
    <row r="38" spans="2:17" ht="57" customHeight="1" x14ac:dyDescent="0.35">
      <c r="B38" s="180" t="s">
        <v>451</v>
      </c>
      <c r="C38" s="179" t="s">
        <v>180</v>
      </c>
    </row>
    <row r="39" spans="2:17" ht="45" customHeight="1" x14ac:dyDescent="0.35">
      <c r="B39" s="180" t="s">
        <v>452</v>
      </c>
      <c r="C39" s="179" t="s">
        <v>222</v>
      </c>
    </row>
    <row r="40" spans="2:17" ht="56.25" customHeight="1" x14ac:dyDescent="0.35">
      <c r="B40" s="180" t="s">
        <v>453</v>
      </c>
      <c r="C40" s="179" t="s">
        <v>228</v>
      </c>
    </row>
    <row r="41" spans="2:17" ht="42.75" customHeight="1" x14ac:dyDescent="0.35">
      <c r="B41" s="180" t="s">
        <v>454</v>
      </c>
      <c r="C41" s="179" t="s">
        <v>299</v>
      </c>
    </row>
    <row r="42" spans="2:17" ht="32.25" customHeight="1" x14ac:dyDescent="0.35">
      <c r="B42" s="180" t="s">
        <v>455</v>
      </c>
      <c r="C42" s="179" t="s">
        <v>229</v>
      </c>
    </row>
    <row r="43" spans="2:17" ht="25" x14ac:dyDescent="0.35">
      <c r="B43" s="180" t="s">
        <v>456</v>
      </c>
      <c r="C43" s="179" t="s">
        <v>230</v>
      </c>
    </row>
    <row r="44" spans="2:17" ht="42" customHeight="1" x14ac:dyDescent="0.35">
      <c r="B44" s="180" t="s">
        <v>457</v>
      </c>
      <c r="C44" s="179" t="s">
        <v>200</v>
      </c>
    </row>
    <row r="45" spans="2:17" ht="45" customHeight="1" x14ac:dyDescent="0.35">
      <c r="B45" s="180" t="s">
        <v>458</v>
      </c>
      <c r="C45" s="179" t="s">
        <v>203</v>
      </c>
    </row>
    <row r="46" spans="2:17" ht="46.5" customHeight="1" x14ac:dyDescent="0.35">
      <c r="B46" s="180" t="s">
        <v>459</v>
      </c>
      <c r="C46" s="179" t="s">
        <v>231</v>
      </c>
    </row>
    <row r="47" spans="2:17" ht="46.5" customHeight="1" x14ac:dyDescent="0.35">
      <c r="B47" s="180" t="s">
        <v>460</v>
      </c>
      <c r="C47" s="179" t="s">
        <v>210</v>
      </c>
    </row>
    <row r="48" spans="2:17" x14ac:dyDescent="0.35">
      <c r="B48" s="180" t="s">
        <v>461</v>
      </c>
      <c r="C48" s="179" t="s">
        <v>213</v>
      </c>
    </row>
    <row r="49" spans="2:5" ht="32.25" customHeight="1" x14ac:dyDescent="0.35">
      <c r="B49" s="180" t="s">
        <v>462</v>
      </c>
      <c r="C49" s="179" t="s">
        <v>240</v>
      </c>
    </row>
    <row r="50" spans="2:5" ht="49.5" customHeight="1" x14ac:dyDescent="0.35">
      <c r="B50" s="180" t="s">
        <v>463</v>
      </c>
      <c r="C50" s="179" t="s">
        <v>232</v>
      </c>
    </row>
    <row r="51" spans="2:5" ht="48.75" customHeight="1" x14ac:dyDescent="0.35">
      <c r="B51" s="178" t="s">
        <v>464</v>
      </c>
      <c r="C51" s="177" t="s">
        <v>233</v>
      </c>
    </row>
    <row r="52" spans="2:5" x14ac:dyDescent="0.35">
      <c r="B52" s="285"/>
      <c r="C52" s="286"/>
    </row>
    <row r="53" spans="2:5" x14ac:dyDescent="0.35">
      <c r="B53" s="285"/>
      <c r="C53" s="286"/>
    </row>
    <row r="54" spans="2:5" x14ac:dyDescent="0.35">
      <c r="B54" s="285"/>
      <c r="C54" s="286"/>
    </row>
    <row r="55" spans="2:5" x14ac:dyDescent="0.35">
      <c r="B55" s="285"/>
      <c r="C55" s="286"/>
    </row>
    <row r="56" spans="2:5" x14ac:dyDescent="0.35">
      <c r="B56" s="285"/>
      <c r="C56" s="286"/>
    </row>
    <row r="58" spans="2:5" ht="15" customHeight="1" x14ac:dyDescent="0.35">
      <c r="B58" s="188" t="s">
        <v>439</v>
      </c>
      <c r="C58" s="172" t="s">
        <v>366</v>
      </c>
      <c r="D58" s="172" t="s">
        <v>425</v>
      </c>
      <c r="E58" s="172" t="s">
        <v>10</v>
      </c>
    </row>
    <row r="59" spans="2:5" ht="74" x14ac:dyDescent="0.35">
      <c r="B59" s="307" t="s">
        <v>465</v>
      </c>
      <c r="C59" s="312" t="s">
        <v>588</v>
      </c>
      <c r="D59" s="313" t="s">
        <v>617</v>
      </c>
      <c r="E59" s="308">
        <v>100</v>
      </c>
    </row>
    <row r="60" spans="2:5" ht="55.5" x14ac:dyDescent="0.35">
      <c r="B60" s="307" t="s">
        <v>466</v>
      </c>
      <c r="C60" s="312" t="s">
        <v>589</v>
      </c>
      <c r="D60" s="313" t="s">
        <v>618</v>
      </c>
      <c r="E60" s="308">
        <v>10</v>
      </c>
    </row>
    <row r="61" spans="2:5" ht="74" x14ac:dyDescent="0.35">
      <c r="B61" s="307" t="s">
        <v>507</v>
      </c>
      <c r="C61" s="312" t="s">
        <v>575</v>
      </c>
      <c r="D61" s="313" t="s">
        <v>619</v>
      </c>
      <c r="E61" s="308">
        <v>100</v>
      </c>
    </row>
    <row r="62" spans="2:5" ht="55.5" x14ac:dyDescent="0.35">
      <c r="B62" s="307" t="s">
        <v>508</v>
      </c>
      <c r="C62" s="312" t="s">
        <v>576</v>
      </c>
      <c r="D62" s="313" t="s">
        <v>620</v>
      </c>
      <c r="E62" s="308">
        <v>100</v>
      </c>
    </row>
    <row r="63" spans="2:5" ht="74" x14ac:dyDescent="0.35">
      <c r="B63" s="307" t="s">
        <v>509</v>
      </c>
      <c r="C63" s="312" t="s">
        <v>577</v>
      </c>
      <c r="D63" s="313" t="s">
        <v>621</v>
      </c>
      <c r="E63" s="308">
        <v>10</v>
      </c>
    </row>
    <row r="64" spans="2:5" ht="148" x14ac:dyDescent="0.35">
      <c r="B64" s="307" t="s">
        <v>510</v>
      </c>
      <c r="C64" s="312" t="s">
        <v>582</v>
      </c>
      <c r="D64" s="313" t="s">
        <v>622</v>
      </c>
      <c r="E64" s="308">
        <v>100</v>
      </c>
    </row>
    <row r="65" spans="2:5" ht="55.5" x14ac:dyDescent="0.35">
      <c r="B65" s="307" t="s">
        <v>511</v>
      </c>
      <c r="C65" s="312" t="s">
        <v>583</v>
      </c>
      <c r="D65" s="313" t="s">
        <v>623</v>
      </c>
      <c r="E65" s="308">
        <v>100</v>
      </c>
    </row>
    <row r="66" spans="2:5" ht="74" x14ac:dyDescent="0.35">
      <c r="B66" s="307" t="s">
        <v>512</v>
      </c>
      <c r="C66" s="314" t="s">
        <v>590</v>
      </c>
      <c r="D66" s="313" t="s">
        <v>760</v>
      </c>
      <c r="E66" s="308">
        <v>13</v>
      </c>
    </row>
    <row r="67" spans="2:5" ht="55.5" x14ac:dyDescent="0.35">
      <c r="B67" s="307" t="s">
        <v>513</v>
      </c>
      <c r="C67" s="314" t="s">
        <v>761</v>
      </c>
      <c r="D67" s="313" t="s">
        <v>765</v>
      </c>
      <c r="E67" s="315">
        <v>396</v>
      </c>
    </row>
    <row r="68" spans="2:5" ht="74" x14ac:dyDescent="0.35">
      <c r="B68" s="307" t="s">
        <v>467</v>
      </c>
      <c r="C68" s="312" t="s">
        <v>591</v>
      </c>
      <c r="D68" s="313" t="s">
        <v>624</v>
      </c>
      <c r="E68" s="315">
        <v>26</v>
      </c>
    </row>
    <row r="69" spans="2:5" ht="74" x14ac:dyDescent="0.35">
      <c r="B69" s="307" t="s">
        <v>468</v>
      </c>
      <c r="C69" s="312" t="s">
        <v>591</v>
      </c>
      <c r="D69" s="313" t="s">
        <v>624</v>
      </c>
      <c r="E69" s="315">
        <v>26</v>
      </c>
    </row>
    <row r="70" spans="2:5" ht="37" x14ac:dyDescent="0.35">
      <c r="B70" s="307" t="s">
        <v>469</v>
      </c>
      <c r="C70" s="312" t="s">
        <v>127</v>
      </c>
      <c r="D70" s="313" t="s">
        <v>625</v>
      </c>
      <c r="E70" s="315">
        <v>100</v>
      </c>
    </row>
    <row r="71" spans="2:5" ht="92.5" x14ac:dyDescent="0.35">
      <c r="B71" s="307" t="s">
        <v>470</v>
      </c>
      <c r="C71" s="312" t="s">
        <v>592</v>
      </c>
      <c r="D71" s="313" t="s">
        <v>626</v>
      </c>
      <c r="E71" s="315">
        <v>100</v>
      </c>
    </row>
    <row r="72" spans="2:5" ht="74" x14ac:dyDescent="0.35">
      <c r="B72" s="307" t="s">
        <v>471</v>
      </c>
      <c r="C72" s="312" t="s">
        <v>727</v>
      </c>
      <c r="D72" s="313" t="s">
        <v>627</v>
      </c>
      <c r="E72" s="315">
        <v>100</v>
      </c>
    </row>
    <row r="73" spans="2:5" ht="37" x14ac:dyDescent="0.35">
      <c r="B73" s="307" t="s">
        <v>472</v>
      </c>
      <c r="C73" s="312" t="s">
        <v>728</v>
      </c>
      <c r="D73" s="313" t="s">
        <v>628</v>
      </c>
      <c r="E73" s="315">
        <v>100</v>
      </c>
    </row>
    <row r="74" spans="2:5" ht="74" x14ac:dyDescent="0.35">
      <c r="B74" s="307" t="s">
        <v>473</v>
      </c>
      <c r="C74" s="312" t="s">
        <v>729</v>
      </c>
      <c r="D74" s="313" t="s">
        <v>629</v>
      </c>
      <c r="E74" s="315">
        <v>100</v>
      </c>
    </row>
    <row r="75" spans="2:5" ht="55.5" x14ac:dyDescent="0.35">
      <c r="B75" s="307" t="s">
        <v>474</v>
      </c>
      <c r="C75" s="312" t="s">
        <v>593</v>
      </c>
      <c r="D75" s="313" t="s">
        <v>630</v>
      </c>
      <c r="E75" s="315">
        <v>1650</v>
      </c>
    </row>
    <row r="76" spans="2:5" ht="37" x14ac:dyDescent="0.35">
      <c r="B76" s="307" t="s">
        <v>475</v>
      </c>
      <c r="C76" s="312" t="s">
        <v>153</v>
      </c>
      <c r="D76" s="313" t="s">
        <v>631</v>
      </c>
      <c r="E76" s="315">
        <v>100</v>
      </c>
    </row>
    <row r="77" spans="2:5" ht="37" x14ac:dyDescent="0.35">
      <c r="B77" s="307" t="s">
        <v>476</v>
      </c>
      <c r="C77" s="312" t="s">
        <v>239</v>
      </c>
      <c r="D77" s="313" t="s">
        <v>632</v>
      </c>
      <c r="E77" s="315">
        <v>1687</v>
      </c>
    </row>
    <row r="78" spans="2:5" ht="111" x14ac:dyDescent="0.35">
      <c r="B78" s="307" t="s">
        <v>477</v>
      </c>
      <c r="C78" s="312" t="s">
        <v>594</v>
      </c>
      <c r="D78" s="313" t="s">
        <v>633</v>
      </c>
      <c r="E78" s="315">
        <v>1</v>
      </c>
    </row>
    <row r="79" spans="2:5" ht="37" x14ac:dyDescent="0.35">
      <c r="B79" s="180" t="s">
        <v>767</v>
      </c>
      <c r="C79" s="312" t="s">
        <v>596</v>
      </c>
      <c r="D79" s="313" t="s">
        <v>635</v>
      </c>
      <c r="E79" s="315">
        <v>5</v>
      </c>
    </row>
    <row r="80" spans="2:5" ht="111" x14ac:dyDescent="0.35">
      <c r="B80" s="307" t="s">
        <v>478</v>
      </c>
      <c r="C80" s="312" t="s">
        <v>594</v>
      </c>
      <c r="D80" s="313" t="s">
        <v>633</v>
      </c>
      <c r="E80" s="315">
        <v>1</v>
      </c>
    </row>
    <row r="81" spans="2:5" ht="37" x14ac:dyDescent="0.35">
      <c r="B81" s="307" t="s">
        <v>479</v>
      </c>
      <c r="C81" s="312" t="s">
        <v>595</v>
      </c>
      <c r="D81" s="313" t="s">
        <v>634</v>
      </c>
      <c r="E81" s="315">
        <v>100</v>
      </c>
    </row>
    <row r="82" spans="2:5" ht="111" x14ac:dyDescent="0.35">
      <c r="B82" s="307" t="s">
        <v>480</v>
      </c>
      <c r="C82" s="312" t="s">
        <v>594</v>
      </c>
      <c r="D82" s="313" t="s">
        <v>633</v>
      </c>
      <c r="E82" s="315">
        <v>1</v>
      </c>
    </row>
    <row r="83" spans="2:5" ht="37" x14ac:dyDescent="0.35">
      <c r="B83" s="307" t="s">
        <v>481</v>
      </c>
      <c r="C83" s="312" t="s">
        <v>596</v>
      </c>
      <c r="D83" s="313" t="s">
        <v>635</v>
      </c>
      <c r="E83" s="315">
        <v>5</v>
      </c>
    </row>
    <row r="84" spans="2:5" ht="37" x14ac:dyDescent="0.35">
      <c r="B84" s="307" t="s">
        <v>482</v>
      </c>
      <c r="C84" s="312" t="s">
        <v>597</v>
      </c>
      <c r="D84" s="313" t="s">
        <v>636</v>
      </c>
      <c r="E84" s="315">
        <v>100</v>
      </c>
    </row>
    <row r="85" spans="2:5" ht="37" x14ac:dyDescent="0.35">
      <c r="B85" s="307" t="s">
        <v>483</v>
      </c>
      <c r="C85" s="312" t="s">
        <v>598</v>
      </c>
      <c r="D85" s="313" t="s">
        <v>637</v>
      </c>
      <c r="E85" s="315">
        <v>215</v>
      </c>
    </row>
    <row r="86" spans="2:5" ht="37" x14ac:dyDescent="0.35">
      <c r="B86" s="307" t="s">
        <v>484</v>
      </c>
      <c r="C86" s="312" t="s">
        <v>238</v>
      </c>
      <c r="D86" s="313" t="s">
        <v>638</v>
      </c>
      <c r="E86" s="315">
        <v>4500</v>
      </c>
    </row>
    <row r="87" spans="2:5" ht="37" x14ac:dyDescent="0.35">
      <c r="B87" s="307" t="s">
        <v>485</v>
      </c>
      <c r="C87" s="312" t="s">
        <v>599</v>
      </c>
      <c r="D87" s="313" t="s">
        <v>639</v>
      </c>
      <c r="E87" s="315">
        <v>4500</v>
      </c>
    </row>
    <row r="88" spans="2:5" ht="37" x14ac:dyDescent="0.35">
      <c r="B88" s="307" t="s">
        <v>486</v>
      </c>
      <c r="C88" s="312" t="s">
        <v>597</v>
      </c>
      <c r="D88" s="313" t="s">
        <v>636</v>
      </c>
      <c r="E88" s="315">
        <v>100</v>
      </c>
    </row>
    <row r="89" spans="2:5" ht="37" x14ac:dyDescent="0.35">
      <c r="B89" s="307" t="s">
        <v>487</v>
      </c>
      <c r="C89" s="312" t="s">
        <v>597</v>
      </c>
      <c r="D89" s="313" t="s">
        <v>636</v>
      </c>
      <c r="E89" s="315">
        <v>100</v>
      </c>
    </row>
    <row r="90" spans="2:5" ht="74" x14ac:dyDescent="0.35">
      <c r="B90" s="307" t="s">
        <v>488</v>
      </c>
      <c r="C90" s="312" t="s">
        <v>600</v>
      </c>
      <c r="D90" s="313" t="s">
        <v>640</v>
      </c>
      <c r="E90" s="315">
        <v>100</v>
      </c>
    </row>
    <row r="91" spans="2:5" ht="37" x14ac:dyDescent="0.35">
      <c r="B91" s="307" t="s">
        <v>519</v>
      </c>
      <c r="C91" s="312" t="s">
        <v>601</v>
      </c>
      <c r="D91" s="313" t="s">
        <v>641</v>
      </c>
      <c r="E91" s="315">
        <v>10</v>
      </c>
    </row>
    <row r="92" spans="2:5" ht="74" x14ac:dyDescent="0.35">
      <c r="B92" s="307" t="s">
        <v>489</v>
      </c>
      <c r="C92" s="312" t="s">
        <v>591</v>
      </c>
      <c r="D92" s="313" t="s">
        <v>624</v>
      </c>
      <c r="E92" s="315">
        <v>26</v>
      </c>
    </row>
    <row r="93" spans="2:5" ht="37" x14ac:dyDescent="0.35">
      <c r="B93" s="307" t="s">
        <v>490</v>
      </c>
      <c r="C93" s="312" t="s">
        <v>127</v>
      </c>
      <c r="D93" s="313" t="s">
        <v>625</v>
      </c>
      <c r="E93" s="315">
        <v>100</v>
      </c>
    </row>
    <row r="94" spans="2:5" ht="92.5" x14ac:dyDescent="0.35">
      <c r="B94" s="307" t="s">
        <v>491</v>
      </c>
      <c r="C94" s="312" t="s">
        <v>592</v>
      </c>
      <c r="D94" s="313" t="s">
        <v>626</v>
      </c>
      <c r="E94" s="315">
        <v>100</v>
      </c>
    </row>
    <row r="95" spans="2:5" ht="129.5" x14ac:dyDescent="0.35">
      <c r="B95" s="307" t="s">
        <v>492</v>
      </c>
      <c r="C95" s="312" t="s">
        <v>602</v>
      </c>
      <c r="D95" s="313" t="s">
        <v>642</v>
      </c>
      <c r="E95" s="315">
        <v>100</v>
      </c>
    </row>
    <row r="96" spans="2:5" ht="129.5" x14ac:dyDescent="0.35">
      <c r="B96" s="307" t="s">
        <v>493</v>
      </c>
      <c r="C96" s="312" t="s">
        <v>766</v>
      </c>
      <c r="D96" s="313" t="s">
        <v>764</v>
      </c>
      <c r="E96" s="315">
        <v>100</v>
      </c>
    </row>
    <row r="97" spans="2:5" ht="92.5" x14ac:dyDescent="0.35">
      <c r="B97" s="307" t="s">
        <v>494</v>
      </c>
      <c r="C97" s="312" t="s">
        <v>603</v>
      </c>
      <c r="D97" s="313" t="s">
        <v>643</v>
      </c>
      <c r="E97" s="315">
        <v>100</v>
      </c>
    </row>
    <row r="98" spans="2:5" ht="92.5" x14ac:dyDescent="0.35">
      <c r="B98" s="307" t="s">
        <v>495</v>
      </c>
      <c r="C98" s="312" t="s">
        <v>604</v>
      </c>
      <c r="D98" s="313" t="s">
        <v>644</v>
      </c>
      <c r="E98" s="315">
        <v>100</v>
      </c>
    </row>
    <row r="99" spans="2:5" ht="92.5" x14ac:dyDescent="0.35">
      <c r="B99" s="307" t="s">
        <v>496</v>
      </c>
      <c r="C99" s="312" t="s">
        <v>604</v>
      </c>
      <c r="D99" s="313" t="s">
        <v>644</v>
      </c>
      <c r="E99" s="315">
        <v>100</v>
      </c>
    </row>
    <row r="100" spans="2:5" ht="74" x14ac:dyDescent="0.35">
      <c r="B100" s="307" t="s">
        <v>609</v>
      </c>
      <c r="C100" s="312" t="s">
        <v>315</v>
      </c>
      <c r="D100" s="313" t="s">
        <v>624</v>
      </c>
      <c r="E100" s="316">
        <v>26</v>
      </c>
    </row>
    <row r="101" spans="2:5" ht="37" x14ac:dyDescent="0.35">
      <c r="B101" s="307" t="s">
        <v>610</v>
      </c>
      <c r="C101" s="312" t="s">
        <v>605</v>
      </c>
      <c r="D101" s="313" t="s">
        <v>645</v>
      </c>
      <c r="E101" s="315">
        <v>70</v>
      </c>
    </row>
    <row r="102" spans="2:5" ht="92.5" x14ac:dyDescent="0.35">
      <c r="B102" s="307" t="s">
        <v>611</v>
      </c>
      <c r="C102" s="312" t="s">
        <v>606</v>
      </c>
      <c r="D102" s="313" t="s">
        <v>626</v>
      </c>
      <c r="E102" s="315">
        <v>100</v>
      </c>
    </row>
    <row r="103" spans="2:5" ht="74" x14ac:dyDescent="0.35">
      <c r="B103" s="307" t="s">
        <v>612</v>
      </c>
      <c r="C103" s="312" t="s">
        <v>733</v>
      </c>
      <c r="D103" s="313" t="s">
        <v>646</v>
      </c>
      <c r="E103" s="315">
        <v>5</v>
      </c>
    </row>
    <row r="104" spans="2:5" ht="55.5" x14ac:dyDescent="0.35">
      <c r="B104" s="307" t="s">
        <v>613</v>
      </c>
      <c r="C104" s="312" t="s">
        <v>607</v>
      </c>
      <c r="D104" s="313" t="s">
        <v>647</v>
      </c>
      <c r="E104" s="315">
        <v>100</v>
      </c>
    </row>
    <row r="105" spans="2:5" ht="55.5" x14ac:dyDescent="0.35">
      <c r="B105" s="307" t="s">
        <v>614</v>
      </c>
      <c r="C105" s="312" t="s">
        <v>608</v>
      </c>
      <c r="D105" s="313" t="s">
        <v>648</v>
      </c>
      <c r="E105" s="315">
        <v>100</v>
      </c>
    </row>
    <row r="106" spans="2:5" ht="37" x14ac:dyDescent="0.35">
      <c r="B106" s="307" t="s">
        <v>615</v>
      </c>
      <c r="C106" s="312" t="s">
        <v>132</v>
      </c>
      <c r="D106" s="313" t="s">
        <v>649</v>
      </c>
      <c r="E106" s="315">
        <v>100</v>
      </c>
    </row>
    <row r="107" spans="2:5" ht="92.5" x14ac:dyDescent="0.35">
      <c r="B107" s="307" t="s">
        <v>616</v>
      </c>
      <c r="C107" s="312" t="s">
        <v>763</v>
      </c>
      <c r="D107" s="313" t="s">
        <v>626</v>
      </c>
      <c r="E107" s="315">
        <v>100</v>
      </c>
    </row>
    <row r="108" spans="2:5" ht="92.5" x14ac:dyDescent="0.35">
      <c r="B108" s="307" t="s">
        <v>749</v>
      </c>
      <c r="C108" s="312" t="s">
        <v>592</v>
      </c>
      <c r="D108" s="313" t="s">
        <v>626</v>
      </c>
      <c r="E108" s="315">
        <v>100</v>
      </c>
    </row>
  </sheetData>
  <phoneticPr fontId="5" type="noConversion"/>
  <conditionalFormatting sqref="B59:B108">
    <cfRule type="iconSet" priority="4">
      <iconSet iconSet="3Flags" showValue="0">
        <cfvo type="percent" val="0"/>
        <cfvo type="num" val="0.85"/>
        <cfvo type="num" val="0.95"/>
      </iconSet>
    </cfRule>
  </conditionalFormatting>
  <pageMargins left="0.7" right="0.7" top="0.75" bottom="0.75" header="0.3" footer="0.3"/>
  <pageSetup orientation="portrait" r:id="rId1"/>
  <tableParts count="4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Menú</vt:lpstr>
      <vt:lpstr>Manual</vt:lpstr>
      <vt:lpstr>Misión y Visión</vt:lpstr>
      <vt:lpstr>Planeador</vt:lpstr>
      <vt:lpstr>Procesos y Dependencias</vt:lpstr>
      <vt:lpstr>Matriz Alineación 2020-2024</vt:lpstr>
      <vt:lpstr>Proyectos de Inversión</vt:lpstr>
      <vt:lpstr>Matriz de Indicadores</vt:lpstr>
      <vt:lpstr>Listas</vt:lpstr>
      <vt:lpstr>Ficha IC 1</vt:lpstr>
      <vt:lpstr>Ficha IC 2</vt:lpstr>
      <vt:lpstr>Ficha IC 3</vt:lpstr>
      <vt:lpstr>Ficha IC 4</vt:lpstr>
      <vt:lpstr>Ficha IC 5</vt:lpstr>
      <vt:lpstr>Ficha IC 6</vt:lpstr>
      <vt:lpstr>Ficha IC 7</vt:lpstr>
      <vt:lpstr>Ficha IC 8</vt:lpstr>
      <vt:lpstr>Ficha IC 9</vt:lpstr>
      <vt:lpstr>Ficha IC 10</vt:lpstr>
      <vt:lpstr>Ficha IC 11</vt:lpstr>
      <vt:lpstr>Tablero de Comando</vt:lpstr>
      <vt:lpstr>Mapa Estratégico</vt:lpstr>
      <vt:lpstr>Dashboard</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jllerena</dc:creator>
  <cp:lastModifiedBy>ASUS</cp:lastModifiedBy>
  <cp:lastPrinted>2021-03-14T14:28:14Z</cp:lastPrinted>
  <dcterms:created xsi:type="dcterms:W3CDTF">2020-12-03T21:26:54Z</dcterms:created>
  <dcterms:modified xsi:type="dcterms:W3CDTF">2023-08-08T21:50:59Z</dcterms:modified>
</cp:coreProperties>
</file>